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Rodriguez\Documents\ADMIN JORGE RAMIREZ\REPORTES 2025\"/>
    </mc:Choice>
  </mc:AlternateContent>
  <xr:revisionPtr revIDLastSave="0" documentId="13_ncr:1_{79545C21-782F-4D71-BDE9-BCAD2BEBB717}" xr6:coauthVersionLast="47" xr6:coauthVersionMax="47" xr10:uidLastSave="{00000000-0000-0000-0000-000000000000}"/>
  <bookViews>
    <workbookView xWindow="-60" yWindow="-60" windowWidth="28920" windowHeight="15720" xr2:uid="{780B1AEF-F768-4EAB-A1B1-561696CE9BEB}"/>
  </bookViews>
  <sheets>
    <sheet name="NOMINA PLANTA ECOSEPTIC" sheetId="1" r:id="rId1"/>
    <sheet name="Hoja6" sheetId="33" state="hidden" r:id="rId2"/>
    <sheet name="Hoja5" sheetId="30" state="hidden" r:id="rId3"/>
    <sheet name="Hoja3" sheetId="28" state="hidden" r:id="rId4"/>
    <sheet name="Hoja4" sheetId="27" state="hidden" r:id="rId5"/>
    <sheet name="Hoja1" sheetId="22" state="hidden" r:id="rId6"/>
    <sheet name="Hoja2" sheetId="21" state="hidden" r:id="rId7"/>
    <sheet name="NOMINA MTTO DE EDIFICIO CLARIOS" sheetId="18" r:id="rId8"/>
    <sheet name="NOMINA BARREDORAS CLARIOS" sheetId="25" r:id="rId9"/>
  </sheets>
  <definedNames>
    <definedName name="_xlnm._FilterDatabase" localSheetId="6" hidden="1">Hoja2!$A$2:$R$68</definedName>
    <definedName name="_xlnm._FilterDatabase" localSheetId="4" hidden="1">Hoja4!$A$1:$R$67</definedName>
    <definedName name="_xlnm._FilterDatabase" localSheetId="2" hidden="1">Hoja5!$A$2:$S$89</definedName>
    <definedName name="_xlnm._FilterDatabase" localSheetId="1" hidden="1">Hoja6!$A$2:$S$61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7" i="1" l="1"/>
  <c r="Z32" i="1" l="1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Z36" i="1" l="1"/>
  <c r="AC31" i="1"/>
  <c r="W26" i="1"/>
  <c r="T36" i="1"/>
  <c r="T35" i="1"/>
  <c r="T34" i="1"/>
  <c r="T33" i="1"/>
  <c r="T31" i="1"/>
  <c r="T29" i="1"/>
  <c r="T28" i="1"/>
  <c r="T27" i="1"/>
  <c r="T26" i="1"/>
  <c r="T25" i="1"/>
  <c r="Q36" i="1"/>
  <c r="Q35" i="1"/>
  <c r="Q33" i="1"/>
  <c r="Q31" i="1"/>
  <c r="Q29" i="1"/>
  <c r="Q28" i="1"/>
  <c r="Q27" i="1"/>
  <c r="Q26" i="1"/>
  <c r="N26" i="1"/>
  <c r="P26" i="1" s="1"/>
  <c r="N36" i="1"/>
  <c r="N35" i="1"/>
  <c r="N34" i="1"/>
  <c r="N33" i="1"/>
  <c r="N31" i="1"/>
  <c r="N29" i="1"/>
  <c r="N28" i="1"/>
  <c r="N25" i="1"/>
  <c r="K35" i="1"/>
  <c r="K34" i="1"/>
  <c r="K29" i="1"/>
  <c r="K28" i="1"/>
  <c r="K25" i="1"/>
  <c r="H36" i="1"/>
  <c r="H35" i="1"/>
  <c r="H34" i="1"/>
  <c r="H33" i="1"/>
  <c r="H31" i="1"/>
  <c r="H29" i="1"/>
  <c r="H28" i="1"/>
  <c r="H27" i="1"/>
  <c r="H25" i="1"/>
  <c r="E36" i="1"/>
  <c r="E35" i="1"/>
  <c r="E33" i="1"/>
  <c r="E28" i="1"/>
  <c r="E27" i="1"/>
  <c r="R53" i="33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AC29" i="1" l="1"/>
  <c r="AC27" i="1"/>
  <c r="AC25" i="1"/>
  <c r="AM37" i="1" l="1"/>
  <c r="AF14" i="25" l="1"/>
  <c r="AG14" i="25" s="1"/>
  <c r="AE14" i="25"/>
  <c r="AJ14" i="25" s="1"/>
  <c r="AK14" i="25" s="1"/>
  <c r="AF13" i="25"/>
  <c r="AG13" i="25" s="1"/>
  <c r="AE13" i="25"/>
  <c r="AJ13" i="25" s="1"/>
  <c r="AK13" i="25" s="1"/>
  <c r="AF12" i="25"/>
  <c r="AG12" i="25" s="1"/>
  <c r="AE12" i="25"/>
  <c r="AJ12" i="25" s="1"/>
  <c r="AK12" i="25" s="1"/>
  <c r="Z23" i="1"/>
  <c r="AL12" i="25" l="1"/>
  <c r="AN12" i="25" s="1"/>
  <c r="AL13" i="25"/>
  <c r="AN13" i="25" s="1"/>
  <c r="AL14" i="25"/>
  <c r="AN14" i="25" s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V72" i="1"/>
  <c r="R20" i="30"/>
  <c r="R55" i="30"/>
  <c r="T104" i="1"/>
  <c r="L104" i="1"/>
  <c r="T82" i="1"/>
  <c r="L82" i="1"/>
  <c r="T59" i="1"/>
  <c r="L59" i="1"/>
  <c r="K36" i="1" s="1"/>
  <c r="M36" i="1" s="1"/>
  <c r="AF11" i="25"/>
  <c r="AG11" i="25" s="1"/>
  <c r="AE11" i="25"/>
  <c r="AJ11" i="25" s="1"/>
  <c r="AK11" i="25" s="1"/>
  <c r="AF9" i="18"/>
  <c r="AF8" i="18"/>
  <c r="AF10" i="18"/>
  <c r="AG10" i="18" s="1"/>
  <c r="AE10" i="18"/>
  <c r="AJ10" i="18" s="1"/>
  <c r="Z24" i="1"/>
  <c r="Z30" i="1"/>
  <c r="Z25" i="1"/>
  <c r="AE36" i="1"/>
  <c r="AK10" i="18" l="1"/>
  <c r="AL10" i="18" s="1"/>
  <c r="AN10" i="18" s="1"/>
  <c r="AJ36" i="1"/>
  <c r="AK36" i="1" s="1"/>
  <c r="AL11" i="25"/>
  <c r="AN11" i="25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AG9" i="25" l="1"/>
  <c r="AE9" i="25"/>
  <c r="AJ9" i="25" s="1"/>
  <c r="AK9" i="25" s="1"/>
  <c r="AG8" i="25"/>
  <c r="AE8" i="25"/>
  <c r="AJ8" i="25" s="1"/>
  <c r="AK8" i="25" s="1"/>
  <c r="AG7" i="25"/>
  <c r="AE7" i="25"/>
  <c r="AJ7" i="25" s="1"/>
  <c r="AK7" i="25" s="1"/>
  <c r="AG6" i="25"/>
  <c r="AE6" i="25"/>
  <c r="AJ6" i="25" s="1"/>
  <c r="AK6" i="25" s="1"/>
  <c r="AG10" i="25"/>
  <c r="AE10" i="25"/>
  <c r="AJ10" i="25" s="1"/>
  <c r="AK10" i="25" s="1"/>
  <c r="AG9" i="18"/>
  <c r="AG8" i="18"/>
  <c r="AE9" i="18"/>
  <c r="AJ9" i="18" s="1"/>
  <c r="AK9" i="18" s="1"/>
  <c r="AE8" i="18"/>
  <c r="AJ8" i="18" s="1"/>
  <c r="AK8" i="18" s="1"/>
  <c r="AL8" i="18" l="1"/>
  <c r="AN8" i="18" s="1"/>
  <c r="AL9" i="18"/>
  <c r="AN9" i="18" s="1"/>
  <c r="AL7" i="25"/>
  <c r="AN7" i="25" s="1"/>
  <c r="AL8" i="25"/>
  <c r="AN8" i="25" s="1"/>
  <c r="AL6" i="25"/>
  <c r="AN6" i="25" s="1"/>
  <c r="AL9" i="25"/>
  <c r="AN9" i="25" s="1"/>
  <c r="AL10" i="25"/>
  <c r="AN10" i="25" s="1"/>
  <c r="Z72" i="1" l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Z35" i="1" l="1"/>
  <c r="Z34" i="1"/>
  <c r="T54" i="1" l="1"/>
  <c r="P36" i="1" s="1"/>
  <c r="L54" i="1"/>
  <c r="K31" i="1" s="1"/>
  <c r="T77" i="1"/>
  <c r="J36" i="1" s="1"/>
  <c r="L77" i="1"/>
  <c r="T99" i="1"/>
  <c r="L99" i="1"/>
  <c r="L121" i="1"/>
  <c r="AE31" i="1"/>
  <c r="AJ31" i="1" s="1"/>
  <c r="Z31" i="1"/>
  <c r="G36" i="1" l="1"/>
  <c r="E31" i="1"/>
  <c r="G31" i="1" s="1"/>
  <c r="J31" i="1"/>
  <c r="M31" i="1"/>
  <c r="S31" i="1"/>
  <c r="S36" i="1"/>
  <c r="V31" i="1"/>
  <c r="V36" i="1"/>
  <c r="P31" i="1"/>
  <c r="AK31" i="1"/>
  <c r="AA31" i="1" l="1"/>
  <c r="AF31" i="1" s="1"/>
  <c r="AG31" i="1" s="1"/>
  <c r="AL31" i="1" s="1"/>
  <c r="AN31" i="1" s="1"/>
  <c r="AA36" i="1"/>
  <c r="AF36" i="1" s="1"/>
  <c r="AG36" i="1" s="1"/>
  <c r="AL36" i="1" s="1"/>
  <c r="AN36" i="1" s="1"/>
  <c r="AE7" i="18" l="1"/>
  <c r="AE6" i="18"/>
  <c r="AJ7" i="18" l="1"/>
  <c r="AC7" i="18"/>
  <c r="AF6" i="18"/>
  <c r="AG6" i="18" s="1"/>
  <c r="AJ6" i="18"/>
  <c r="AK6" i="18" s="1"/>
  <c r="AF7" i="18"/>
  <c r="AG7" i="18" s="1"/>
  <c r="AK7" i="18"/>
  <c r="AL6" i="18" l="1"/>
  <c r="AN6" i="18" s="1"/>
  <c r="AL7" i="18"/>
  <c r="AN7" i="18" s="1"/>
  <c r="AN11" i="18" l="1"/>
  <c r="T58" i="1"/>
  <c r="P35" i="1" s="1"/>
  <c r="L58" i="1"/>
  <c r="M35" i="1" s="1"/>
  <c r="AE35" i="1"/>
  <c r="AE34" i="1"/>
  <c r="Z28" i="1"/>
  <c r="AE23" i="1"/>
  <c r="AE24" i="1"/>
  <c r="AJ24" i="1" s="1"/>
  <c r="AE25" i="1"/>
  <c r="AJ25" i="1" s="1"/>
  <c r="AE26" i="1"/>
  <c r="AJ26" i="1" s="1"/>
  <c r="AE27" i="1"/>
  <c r="AJ27" i="1" s="1"/>
  <c r="AE28" i="1"/>
  <c r="AJ28" i="1" s="1"/>
  <c r="AE29" i="1"/>
  <c r="AE30" i="1"/>
  <c r="AJ30" i="1" s="1"/>
  <c r="Z33" i="1"/>
  <c r="AJ29" i="1" l="1"/>
  <c r="AK29" i="1" s="1"/>
  <c r="AC34" i="1"/>
  <c r="AJ34" i="1"/>
  <c r="AK34" i="1" s="1"/>
  <c r="AJ35" i="1"/>
  <c r="AK35" i="1" s="1"/>
  <c r="AK27" i="1"/>
  <c r="AK24" i="1"/>
  <c r="AC24" i="1"/>
  <c r="AK25" i="1"/>
  <c r="AK30" i="1"/>
  <c r="AK26" i="1"/>
  <c r="AK28" i="1"/>
  <c r="AJ23" i="1"/>
  <c r="AK23" i="1" s="1"/>
  <c r="AE33" i="1" l="1"/>
  <c r="AA30" i="1"/>
  <c r="AF30" i="1" s="1"/>
  <c r="AG30" i="1" s="1"/>
  <c r="AL30" i="1" s="1"/>
  <c r="AN30" i="1" s="1"/>
  <c r="AJ33" i="1" l="1"/>
  <c r="AK33" i="1" s="1"/>
  <c r="T125" i="1"/>
  <c r="L125" i="1"/>
  <c r="T124" i="1"/>
  <c r="L124" i="1"/>
  <c r="T103" i="1"/>
  <c r="L103" i="1"/>
  <c r="T102" i="1"/>
  <c r="V34" i="1" s="1"/>
  <c r="L102" i="1"/>
  <c r="T81" i="1"/>
  <c r="J35" i="1" s="1"/>
  <c r="L81" i="1"/>
  <c r="G35" i="1" s="1"/>
  <c r="T57" i="1"/>
  <c r="L57" i="1"/>
  <c r="T56" i="1"/>
  <c r="L56" i="1"/>
  <c r="K33" i="1" s="1"/>
  <c r="AE32" i="1"/>
  <c r="AJ32" i="1" s="1"/>
  <c r="Q34" i="1" l="1"/>
  <c r="S34" i="1" s="1"/>
  <c r="S35" i="1"/>
  <c r="V35" i="1"/>
  <c r="M33" i="1"/>
  <c r="M34" i="1"/>
  <c r="P33" i="1"/>
  <c r="P34" i="1"/>
  <c r="AK32" i="1"/>
  <c r="AA35" i="1" l="1"/>
  <c r="AF35" i="1" s="1"/>
  <c r="AG35" i="1" s="1"/>
  <c r="AL35" i="1" s="1"/>
  <c r="AN35" i="1" s="1"/>
  <c r="Z29" i="1"/>
  <c r="Z37" i="1" s="1"/>
  <c r="T80" i="1" l="1"/>
  <c r="J34" i="1" s="1"/>
  <c r="L80" i="1"/>
  <c r="T55" i="1"/>
  <c r="L55" i="1"/>
  <c r="E34" i="1" l="1"/>
  <c r="G34" i="1" s="1"/>
  <c r="AA34" i="1" s="1"/>
  <c r="AF34" i="1" s="1"/>
  <c r="AG34" i="1" s="1"/>
  <c r="AL34" i="1" s="1"/>
  <c r="AN34" i="1" s="1"/>
  <c r="Z73" i="1"/>
  <c r="L51" i="1" l="1"/>
  <c r="T53" i="1"/>
  <c r="L53" i="1"/>
  <c r="L123" i="1" l="1"/>
  <c r="L122" i="1"/>
  <c r="T79" i="1"/>
  <c r="J33" i="1" s="1"/>
  <c r="L79" i="1"/>
  <c r="G33" i="1" s="1"/>
  <c r="T52" i="1"/>
  <c r="L52" i="1"/>
  <c r="P29" i="1" l="1"/>
  <c r="M29" i="1"/>
  <c r="T119" i="1"/>
  <c r="L119" i="1"/>
  <c r="L120" i="1"/>
  <c r="T118" i="1"/>
  <c r="L118" i="1"/>
  <c r="T117" i="1"/>
  <c r="L117" i="1"/>
  <c r="T116" i="1"/>
  <c r="L116" i="1"/>
  <c r="T115" i="1"/>
  <c r="L115" i="1"/>
  <c r="T114" i="1"/>
  <c r="L114" i="1"/>
  <c r="T113" i="1"/>
  <c r="L113" i="1"/>
  <c r="T101" i="1"/>
  <c r="V33" i="1" s="1"/>
  <c r="L101" i="1"/>
  <c r="S33" i="1" s="1"/>
  <c r="T100" i="1"/>
  <c r="L100" i="1"/>
  <c r="T98" i="1"/>
  <c r="L98" i="1"/>
  <c r="T97" i="1"/>
  <c r="L97" i="1"/>
  <c r="T96" i="1"/>
  <c r="L96" i="1"/>
  <c r="S28" i="1" s="1"/>
  <c r="T95" i="1"/>
  <c r="L95" i="1"/>
  <c r="T94" i="1"/>
  <c r="L94" i="1"/>
  <c r="T93" i="1"/>
  <c r="L93" i="1"/>
  <c r="Q25" i="1" s="1"/>
  <c r="T92" i="1"/>
  <c r="L92" i="1"/>
  <c r="T91" i="1"/>
  <c r="L91" i="1"/>
  <c r="T78" i="1"/>
  <c r="L78" i="1"/>
  <c r="T76" i="1"/>
  <c r="L76" i="1"/>
  <c r="T75" i="1"/>
  <c r="L75" i="1"/>
  <c r="E29" i="1" s="1"/>
  <c r="T74" i="1"/>
  <c r="L74" i="1"/>
  <c r="AB73" i="1"/>
  <c r="X73" i="1"/>
  <c r="T73" i="1"/>
  <c r="L73" i="1"/>
  <c r="AB72" i="1"/>
  <c r="X72" i="1"/>
  <c r="T72" i="1"/>
  <c r="H26" i="1" s="1"/>
  <c r="L72" i="1"/>
  <c r="E26" i="1" s="1"/>
  <c r="AB71" i="1"/>
  <c r="X71" i="1"/>
  <c r="T71" i="1"/>
  <c r="L71" i="1"/>
  <c r="E25" i="1" s="1"/>
  <c r="AB70" i="1"/>
  <c r="X70" i="1"/>
  <c r="T70" i="1"/>
  <c r="L70" i="1"/>
  <c r="AB69" i="1"/>
  <c r="X69" i="1"/>
  <c r="T69" i="1"/>
  <c r="L69" i="1"/>
  <c r="K68" i="1"/>
  <c r="K90" i="1" s="1"/>
  <c r="K112" i="1" s="1"/>
  <c r="S112" i="1" s="1"/>
  <c r="J68" i="1"/>
  <c r="J90" i="1" s="1"/>
  <c r="J112" i="1" s="1"/>
  <c r="R112" i="1" s="1"/>
  <c r="I68" i="1"/>
  <c r="I90" i="1" s="1"/>
  <c r="I112" i="1" s="1"/>
  <c r="Q112" i="1" s="1"/>
  <c r="H68" i="1"/>
  <c r="H90" i="1" s="1"/>
  <c r="H112" i="1" s="1"/>
  <c r="P112" i="1" s="1"/>
  <c r="G68" i="1"/>
  <c r="G90" i="1" s="1"/>
  <c r="G112" i="1" s="1"/>
  <c r="O112" i="1" s="1"/>
  <c r="F68" i="1"/>
  <c r="F90" i="1" s="1"/>
  <c r="F112" i="1" s="1"/>
  <c r="N112" i="1" s="1"/>
  <c r="E68" i="1"/>
  <c r="E90" i="1" s="1"/>
  <c r="E112" i="1" s="1"/>
  <c r="M112" i="1" s="1"/>
  <c r="T51" i="1"/>
  <c r="P28" i="1" s="1"/>
  <c r="M28" i="1"/>
  <c r="T50" i="1"/>
  <c r="N27" i="1" s="1"/>
  <c r="P27" i="1" s="1"/>
  <c r="L50" i="1"/>
  <c r="T49" i="1"/>
  <c r="L49" i="1"/>
  <c r="T48" i="1"/>
  <c r="P25" i="1" s="1"/>
  <c r="L48" i="1"/>
  <c r="M25" i="1" s="1"/>
  <c r="T47" i="1"/>
  <c r="L47" i="1"/>
  <c r="T46" i="1"/>
  <c r="L46" i="1"/>
  <c r="S45" i="1"/>
  <c r="S68" i="1" s="1"/>
  <c r="S90" i="1" s="1"/>
  <c r="R45" i="1"/>
  <c r="R68" i="1" s="1"/>
  <c r="R90" i="1" s="1"/>
  <c r="Q45" i="1"/>
  <c r="Q68" i="1" s="1"/>
  <c r="Q90" i="1" s="1"/>
  <c r="P45" i="1"/>
  <c r="P68" i="1" s="1"/>
  <c r="P90" i="1" s="1"/>
  <c r="O45" i="1"/>
  <c r="O68" i="1" s="1"/>
  <c r="O90" i="1" s="1"/>
  <c r="N45" i="1"/>
  <c r="N68" i="1" s="1"/>
  <c r="N90" i="1" s="1"/>
  <c r="M45" i="1"/>
  <c r="M68" i="1" s="1"/>
  <c r="M90" i="1" s="1"/>
  <c r="K27" i="1" l="1"/>
  <c r="M27" i="1" s="1"/>
  <c r="K26" i="1"/>
  <c r="M26" i="1" s="1"/>
  <c r="P37" i="1"/>
  <c r="V26" i="1"/>
  <c r="J26" i="1"/>
  <c r="J28" i="1"/>
  <c r="Y26" i="1"/>
  <c r="Y37" i="1" s="1"/>
  <c r="G25" i="1"/>
  <c r="G27" i="1"/>
  <c r="AA33" i="1"/>
  <c r="V28" i="1"/>
  <c r="S25" i="1"/>
  <c r="V25" i="1"/>
  <c r="S26" i="1"/>
  <c r="J25" i="1"/>
  <c r="J27" i="1"/>
  <c r="AA32" i="1"/>
  <c r="AF32" i="1" s="1"/>
  <c r="AG32" i="1" s="1"/>
  <c r="AL32" i="1" s="1"/>
  <c r="AN32" i="1" s="1"/>
  <c r="G26" i="1"/>
  <c r="G28" i="1"/>
  <c r="V29" i="1"/>
  <c r="J29" i="1"/>
  <c r="S29" i="1"/>
  <c r="G29" i="1"/>
  <c r="AD73" i="1"/>
  <c r="AA23" i="1"/>
  <c r="V27" i="1"/>
  <c r="S27" i="1"/>
  <c r="AD69" i="1"/>
  <c r="AD72" i="1"/>
  <c r="AD71" i="1"/>
  <c r="AD70" i="1"/>
  <c r="M37" i="1" l="1"/>
  <c r="AF23" i="1"/>
  <c r="AG23" i="1" s="1"/>
  <c r="AL23" i="1" s="1"/>
  <c r="AA24" i="1"/>
  <c r="AF24" i="1" s="1"/>
  <c r="AG24" i="1" s="1"/>
  <c r="AL24" i="1" s="1"/>
  <c r="AN24" i="1" s="1"/>
  <c r="AA25" i="1"/>
  <c r="AF25" i="1" s="1"/>
  <c r="AG25" i="1" s="1"/>
  <c r="AL25" i="1" s="1"/>
  <c r="AN25" i="1" s="1"/>
  <c r="AN23" i="1"/>
  <c r="AA28" i="1"/>
  <c r="AF28" i="1" s="1"/>
  <c r="AG28" i="1" s="1"/>
  <c r="AL28" i="1" s="1"/>
  <c r="AN28" i="1" s="1"/>
  <c r="AA26" i="1"/>
  <c r="AF26" i="1" s="1"/>
  <c r="AG26" i="1" s="1"/>
  <c r="AL26" i="1" s="1"/>
  <c r="AN26" i="1" s="1"/>
  <c r="AA29" i="1"/>
  <c r="AF29" i="1" s="1"/>
  <c r="AG29" i="1" s="1"/>
  <c r="AL29" i="1" s="1"/>
  <c r="AN29" i="1" s="1"/>
  <c r="AA27" i="1"/>
  <c r="AF27" i="1" s="1"/>
  <c r="AG27" i="1" s="1"/>
  <c r="AL27" i="1" s="1"/>
  <c r="AN27" i="1" s="1"/>
  <c r="AF33" i="1"/>
  <c r="AG33" i="1" s="1"/>
  <c r="AL33" i="1" s="1"/>
  <c r="AN33" i="1" s="1"/>
  <c r="V37" i="1"/>
  <c r="G37" i="1"/>
  <c r="J37" i="1"/>
  <c r="S37" i="1"/>
  <c r="AN37" i="1" l="1"/>
  <c r="AA37" i="1"/>
  <c r="AL37" i="1"/>
</calcChain>
</file>

<file path=xl/sharedStrings.xml><?xml version="1.0" encoding="utf-8"?>
<sst xmlns="http://schemas.openxmlformats.org/spreadsheetml/2006/main" count="2848" uniqueCount="300">
  <si>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</si>
  <si>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</si>
  <si>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</si>
  <si>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</si>
  <si>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</si>
  <si>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</si>
  <si>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</si>
  <si>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</si>
  <si>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</si>
  <si>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</si>
  <si>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</si>
  <si>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</si>
  <si>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TURNO</t>
  </si>
  <si>
    <t>SALIDA</t>
  </si>
  <si>
    <t>CHOFER</t>
  </si>
  <si>
    <t>JOSE TORRES GAMEZ</t>
  </si>
  <si>
    <t>AYUDANTE</t>
  </si>
  <si>
    <t xml:space="preserve">HOMERO ROBLEDO LOPEZ </t>
  </si>
  <si>
    <t>SANTIAGO YEPEZ GARCIA</t>
  </si>
  <si>
    <t>JOSE VENTURA MATA POSADA</t>
  </si>
  <si>
    <t>PEDRO MALDONADO FLORES</t>
  </si>
  <si>
    <t>ROBERTO DEL ROSAL ESCAMILLA</t>
  </si>
  <si>
    <t>CONCENTRADO DE NOMINA</t>
  </si>
  <si>
    <t>HORAS GUZZLER - VACTOR</t>
  </si>
  <si>
    <t>COSTO</t>
  </si>
  <si>
    <t>TOTAL</t>
  </si>
  <si>
    <t>HORAS GUZZLER - VACTOR FUERA DE HORARIO</t>
  </si>
  <si>
    <t>VIAJES PIPA</t>
  </si>
  <si>
    <t>VIAJES PIPA FUERA DE HORARIO</t>
  </si>
  <si>
    <t xml:space="preserve">TOTAL </t>
  </si>
  <si>
    <t>VIAJES HIDROJET</t>
  </si>
  <si>
    <t>VIAJES HIDROJET FUERA DE HORARIO</t>
  </si>
  <si>
    <t>VIAJES DE RP</t>
  </si>
  <si>
    <t>EXTRAS</t>
  </si>
  <si>
    <t>ACUMULADO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</si>
  <si>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</si>
  <si>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</si>
  <si>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</si>
  <si>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</si>
  <si>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</si>
  <si>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</si>
  <si>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</si>
  <si>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</si>
  <si>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</si>
  <si>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</si>
  <si>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</si>
  <si>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</si>
  <si>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Total de nomina:</t>
  </si>
  <si>
    <t>VIAJES EN PIPA REALIZADOS</t>
  </si>
  <si>
    <t>HORARIO DE 7:00 AM A 5:00 PM</t>
  </si>
  <si>
    <t>VIAJES DESPUES DE LAS 5:00 PM Y SABADO DESPUES DE LA 1:00 PM</t>
  </si>
  <si>
    <t>jueves</t>
  </si>
  <si>
    <t>viernes</t>
  </si>
  <si>
    <t>sábado</t>
  </si>
  <si>
    <t>domingo</t>
  </si>
  <si>
    <t>lunes</t>
  </si>
  <si>
    <t>martes</t>
  </si>
  <si>
    <t>miércoles</t>
  </si>
  <si>
    <t>VIAJES  GUZZLER - VACTOR</t>
  </si>
  <si>
    <t>EXTRA POR SERVICIO SIN AYUDANTE</t>
  </si>
  <si>
    <t>VIAJES  HIDROJET</t>
  </si>
  <si>
    <t>VIAJES DE RESIDUOS PELIGROSOS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</si>
  <si>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</si>
  <si>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</si>
  <si>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</si>
  <si>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</si>
  <si>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</si>
  <si>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</si>
  <si>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</si>
  <si>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</si>
  <si>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</si>
  <si>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</si>
  <si>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</si>
  <si>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</si>
  <si>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</si>
  <si>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</si>
  <si>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</si>
  <si>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</si>
  <si>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</si>
  <si>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</si>
  <si>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</si>
  <si>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</si>
  <si>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</si>
  <si>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</si>
  <si>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</si>
  <si>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</si>
  <si>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</si>
  <si>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</si>
  <si>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</si>
  <si>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</si>
  <si>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CARLOS ALONSO HERNANDEZ GUIA</t>
  </si>
  <si>
    <t>DESCANSO</t>
  </si>
  <si>
    <t>RECICLADORA INDUSTRIAL DE ACUMULADORES</t>
  </si>
  <si>
    <t>PALMA</t>
  </si>
  <si>
    <t>LM TRANSPORTACIONES</t>
  </si>
  <si>
    <t>.</t>
  </si>
  <si>
    <t>FRANCISCO JAVIER MUÑIZ QUIROZ</t>
  </si>
  <si>
    <t>SUPERVISOR</t>
  </si>
  <si>
    <t>MARCELO ANDRES LOZANO RAMOS</t>
  </si>
  <si>
    <t>TOTO MEXICO</t>
  </si>
  <si>
    <t>ALMACENISTA</t>
  </si>
  <si>
    <t>LUIS NABOR MENDOZA MARTINEZ</t>
  </si>
  <si>
    <t>VICTOR HUGO CARDENAS AGUILAR</t>
  </si>
  <si>
    <t>HOMERO</t>
  </si>
  <si>
    <t>JOSUE TEJEDA</t>
  </si>
  <si>
    <t>IVAN VALDEZ LOZANO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</si>
  <si>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</si>
  <si>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</si>
  <si>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</si>
  <si>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</si>
  <si>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</si>
  <si>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</si>
  <si>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</si>
  <si>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FRANCISCO ALFREDO LOPEZ GUIA</t>
  </si>
  <si>
    <t>DIEGO NEVID RODRIGUEZ HERNANDEZ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</si>
  <si>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</si>
  <si>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</si>
  <si>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</si>
  <si>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</si>
  <si>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</si>
  <si>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</si>
  <si>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</si>
  <si>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JOSUE TEJEDA HERNANDEZ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</si>
  <si>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</si>
  <si>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</si>
  <si>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</si>
  <si>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</si>
  <si>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</si>
  <si>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</si>
  <si>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</si>
  <si>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</si>
  <si>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</si>
  <si>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</si>
  <si>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</si>
  <si>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</si>
  <si>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</si>
  <si>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</si>
  <si>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</si>
  <si>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</si>
  <si>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</si>
  <si>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</si>
  <si>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</si>
  <si>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</si>
  <si>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</si>
  <si>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</si>
  <si>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</si>
  <si>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</si>
  <si>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</si>
  <si>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JORGE ALBERTO DOMINGUEZ VAZQUEZ</t>
  </si>
  <si>
    <t>MIGUEL ANGEL FUENTEVILLA GONZALEZ</t>
  </si>
  <si>
    <t>AY. GRAL BARREDORAS</t>
  </si>
  <si>
    <t>JESUS DOMINGUEZ ROJAS</t>
  </si>
  <si>
    <t>RAUL ANTONIO JOSE</t>
  </si>
  <si>
    <t>JESUS IVAN GOMEZ GOMEZ</t>
  </si>
  <si>
    <t>SERVICIO DE BARREDORAS</t>
  </si>
  <si>
    <t>SERVICIO DE MTTO DE EDIFICIOS</t>
  </si>
  <si>
    <t>B1</t>
  </si>
  <si>
    <t>B2</t>
  </si>
  <si>
    <t>B3</t>
  </si>
  <si>
    <t>B4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</si>
  <si>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</si>
  <si>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</si>
  <si>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</si>
  <si>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</si>
  <si>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</si>
  <si>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</si>
  <si>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</si>
  <si>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</si>
  <si>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</si>
  <si>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</si>
  <si>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</si>
  <si>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</si>
  <si>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</si>
  <si>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</si>
  <si>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</si>
  <si>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</si>
  <si>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</si>
  <si>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</si>
  <si>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</si>
  <si>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</si>
  <si>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</si>
  <si>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</si>
  <si>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</si>
  <si>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</si>
  <si>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</si>
  <si>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</si>
  <si>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</si>
  <si>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</si>
  <si>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</si>
  <si>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</si>
  <si>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</si>
  <si>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</si>
  <si>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</si>
  <si>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</si>
  <si>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</si>
  <si>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MTTO DE EDIFICIOS</t>
  </si>
  <si>
    <t>LIZANDRO HERNANDEZ FLORES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</si>
  <si>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</si>
  <si>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</si>
  <si>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</si>
  <si>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</si>
  <si>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</si>
  <si>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</si>
  <si>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</si>
  <si>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</si>
  <si>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</si>
  <si>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</si>
  <si>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</si>
  <si>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</si>
  <si>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</si>
  <si>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</si>
  <si>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</si>
  <si>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</si>
  <si>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</si>
  <si>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</si>
  <si>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</si>
  <si>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</si>
  <si>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</si>
  <si>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</si>
  <si>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</si>
  <si>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</si>
  <si>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</si>
  <si>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</si>
  <si>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</si>
  <si>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</si>
  <si>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</si>
  <si>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</si>
  <si>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</si>
  <si>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</si>
  <si>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</si>
  <si>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</si>
  <si>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</si>
  <si>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</si>
  <si>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JONATHAN ALFONSO VELAZQUEZ WYNANTS</t>
  </si>
  <si>
    <t>HEDER ALONSO JIMENEZ MORALES</t>
  </si>
  <si>
    <t>FALTA</t>
  </si>
  <si>
    <t>B8</t>
  </si>
  <si>
    <t>MARCOS DAVID GONZALEZ SILVA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</si>
  <si>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</si>
  <si>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</si>
  <si>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</si>
  <si>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</si>
  <si>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</si>
  <si>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</si>
  <si>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</si>
  <si>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</si>
  <si>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</si>
  <si>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</si>
  <si>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</si>
  <si>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</si>
  <si>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</si>
  <si>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</si>
  <si>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</si>
  <si>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</si>
  <si>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</si>
  <si>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</si>
  <si>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</si>
  <si>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</si>
  <si>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</si>
  <si>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</si>
  <si>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</si>
  <si>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</si>
  <si>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</si>
  <si>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</si>
  <si>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</si>
  <si>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</si>
  <si>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</si>
  <si>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</si>
  <si>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TOMAS YEPEZ SALOMON</t>
  </si>
  <si>
    <t>MOISES GARCIA MARTINEZ</t>
  </si>
  <si>
    <t>EDGAR ALEJANDRO GUERRERO RIOS</t>
  </si>
  <si>
    <t>B9</t>
  </si>
  <si>
    <t>B10</t>
  </si>
  <si>
    <t>B11</t>
  </si>
  <si>
    <t>VACACIONES</t>
  </si>
  <si>
    <t>VICTOR AGUILAR</t>
  </si>
  <si>
    <t>RECICLADORA INDUSTRIAL ACUMULADORES</t>
  </si>
  <si>
    <t>JONATHAN VELAZQUEZ</t>
  </si>
  <si>
    <t>IVAN VALDEZ</t>
  </si>
  <si>
    <t>22 AL 28 DE MAYO 2025</t>
  </si>
  <si>
    <t>23 AL 29 DE MAYO 2025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</si>
  <si>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</si>
  <si>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</si>
  <si>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</si>
  <si>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</si>
  <si>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</si>
  <si>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</si>
  <si>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</si>
  <si>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</si>
  <si>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</si>
  <si>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</si>
  <si>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</si>
  <si>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</si>
  <si>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</si>
  <si>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>BONO DE PERMANENCIA 1ER MES</t>
  </si>
  <si>
    <t xml:space="preserve"> </t>
  </si>
  <si>
    <t>BAJA</t>
  </si>
  <si>
    <t>AGUA POTABLE</t>
  </si>
  <si>
    <t xml:space="preserve">ROBERTO </t>
  </si>
  <si>
    <t>VACANTE (SE CUBRE CON MARCOS DAVID GONZALEZ)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</si>
</sst>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h:mm:ss;@"/>
    <numFmt numFmtId="168" formatCode="hh:mm:ss;@"/>
    <numFmt numFmtId="169" formatCode="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5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20" fontId="4" fillId="7" borderId="20" xfId="0" applyNumberFormat="1" applyFont="1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164" fontId="9" fillId="0" borderId="27" xfId="0" applyNumberFormat="1" applyFont="1" applyBorder="1" applyAlignment="1">
      <alignment vertical="center"/>
    </xf>
    <xf numFmtId="18" fontId="0" fillId="8" borderId="28" xfId="0" applyNumberFormat="1" applyFill="1" applyBorder="1" applyAlignment="1">
      <alignment vertical="center"/>
    </xf>
    <xf numFmtId="164" fontId="9" fillId="0" borderId="29" xfId="0" applyNumberFormat="1" applyFont="1" applyBorder="1" applyAlignment="1">
      <alignment vertical="center"/>
    </xf>
    <xf numFmtId="0" fontId="0" fillId="10" borderId="32" xfId="0" applyFill="1" applyBorder="1" applyAlignment="1">
      <alignment horizontal="center" vertical="center"/>
    </xf>
    <xf numFmtId="18" fontId="0" fillId="8" borderId="35" xfId="0" applyNumberFormat="1" applyFill="1" applyBorder="1" applyAlignment="1">
      <alignment vertical="center"/>
    </xf>
    <xf numFmtId="164" fontId="9" fillId="0" borderId="36" xfId="0" applyNumberFormat="1" applyFont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3" borderId="2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20" fontId="4" fillId="14" borderId="28" xfId="0" applyNumberFormat="1" applyFont="1" applyFill="1" applyBorder="1" applyAlignment="1">
      <alignment horizontal="center" vertical="center"/>
    </xf>
    <xf numFmtId="44" fontId="3" fillId="0" borderId="26" xfId="1" applyFont="1" applyBorder="1"/>
    <xf numFmtId="44" fontId="0" fillId="0" borderId="14" xfId="1" applyFont="1" applyBorder="1"/>
    <xf numFmtId="44" fontId="0" fillId="6" borderId="14" xfId="1" applyFont="1" applyFill="1" applyBorder="1"/>
    <xf numFmtId="44" fontId="0" fillId="14" borderId="35" xfId="1" applyFont="1" applyFill="1" applyBorder="1" applyAlignment="1">
      <alignment horizontal="center" vertical="center"/>
    </xf>
    <xf numFmtId="44" fontId="3" fillId="0" borderId="33" xfId="1" applyFont="1" applyBorder="1"/>
    <xf numFmtId="44" fontId="0" fillId="0" borderId="22" xfId="1" applyFont="1" applyBorder="1"/>
    <xf numFmtId="44" fontId="0" fillId="0" borderId="35" xfId="1" applyFont="1" applyFill="1" applyBorder="1" applyAlignment="1">
      <alignment horizontal="center" vertical="center"/>
    </xf>
    <xf numFmtId="44" fontId="0" fillId="6" borderId="22" xfId="1" applyFont="1" applyFill="1" applyBorder="1"/>
    <xf numFmtId="44" fontId="0" fillId="0" borderId="0" xfId="1" applyFont="1"/>
    <xf numFmtId="166" fontId="8" fillId="15" borderId="43" xfId="0" applyNumberFormat="1" applyFont="1" applyFill="1" applyBorder="1"/>
    <xf numFmtId="0" fontId="0" fillId="14" borderId="15" xfId="0" applyFill="1" applyBorder="1"/>
    <xf numFmtId="0" fontId="0" fillId="14" borderId="16" xfId="0" applyFill="1" applyBorder="1"/>
    <xf numFmtId="0" fontId="0" fillId="14" borderId="44" xfId="0" applyFill="1" applyBorder="1"/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44" xfId="0" applyFont="1" applyFill="1" applyBorder="1" applyAlignment="1">
      <alignment horizontal="center"/>
    </xf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13" fillId="16" borderId="13" xfId="0" applyFont="1" applyFill="1" applyBorder="1" applyAlignment="1">
      <alignment horizontal="center" vertical="center"/>
    </xf>
    <xf numFmtId="0" fontId="13" fillId="16" borderId="18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0" fillId="11" borderId="46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1" fontId="4" fillId="5" borderId="40" xfId="0" applyNumberFormat="1" applyFont="1" applyFill="1" applyBorder="1" applyAlignment="1">
      <alignment horizontal="center"/>
    </xf>
    <xf numFmtId="0" fontId="0" fillId="11" borderId="47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1" fontId="4" fillId="5" borderId="33" xfId="0" applyNumberFormat="1" applyFont="1" applyFill="1" applyBorder="1" applyAlignment="1">
      <alignment horizontal="center"/>
    </xf>
    <xf numFmtId="0" fontId="0" fillId="11" borderId="37" xfId="0" applyFill="1" applyBorder="1" applyAlignment="1">
      <alignment horizontal="center" vertical="center"/>
    </xf>
    <xf numFmtId="167" fontId="0" fillId="11" borderId="35" xfId="0" applyNumberFormat="1" applyFill="1" applyBorder="1" applyAlignment="1">
      <alignment horizontal="center"/>
    </xf>
    <xf numFmtId="167" fontId="4" fillId="11" borderId="46" xfId="0" applyNumberFormat="1" applyFont="1" applyFill="1" applyBorder="1" applyAlignment="1">
      <alignment horizontal="center"/>
    </xf>
    <xf numFmtId="167" fontId="0" fillId="11" borderId="36" xfId="0" applyNumberFormat="1" applyFill="1" applyBorder="1" applyAlignment="1">
      <alignment horizontal="center"/>
    </xf>
    <xf numFmtId="46" fontId="4" fillId="5" borderId="33" xfId="0" applyNumberFormat="1" applyFont="1" applyFill="1" applyBorder="1" applyAlignment="1">
      <alignment horizontal="center"/>
    </xf>
    <xf numFmtId="167" fontId="0" fillId="11" borderId="37" xfId="0" applyNumberFormat="1" applyFill="1" applyBorder="1" applyAlignment="1">
      <alignment horizontal="center"/>
    </xf>
    <xf numFmtId="167" fontId="0" fillId="11" borderId="46" xfId="0" applyNumberFormat="1" applyFill="1" applyBorder="1" applyAlignment="1">
      <alignment horizontal="center"/>
    </xf>
    <xf numFmtId="46" fontId="4" fillId="5" borderId="22" xfId="0" applyNumberFormat="1" applyFont="1" applyFill="1" applyBorder="1" applyAlignment="1">
      <alignment horizontal="center"/>
    </xf>
    <xf numFmtId="20" fontId="0" fillId="11" borderId="35" xfId="0" applyNumberFormat="1" applyFill="1" applyBorder="1" applyAlignment="1">
      <alignment horizontal="center" vertical="center"/>
    </xf>
    <xf numFmtId="20" fontId="0" fillId="11" borderId="46" xfId="0" applyNumberFormat="1" applyFill="1" applyBorder="1" applyAlignment="1">
      <alignment horizontal="center" vertical="center"/>
    </xf>
    <xf numFmtId="46" fontId="4" fillId="5" borderId="40" xfId="0" applyNumberFormat="1" applyFont="1" applyFill="1" applyBorder="1" applyAlignment="1">
      <alignment horizontal="center"/>
    </xf>
    <xf numFmtId="46" fontId="4" fillId="5" borderId="49" xfId="0" applyNumberFormat="1" applyFont="1" applyFill="1" applyBorder="1" applyAlignment="1">
      <alignment horizontal="center"/>
    </xf>
    <xf numFmtId="20" fontId="0" fillId="11" borderId="36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20" fontId="9" fillId="0" borderId="0" xfId="0" applyNumberFormat="1" applyFont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7" fontId="0" fillId="11" borderId="28" xfId="0" applyNumberFormat="1" applyFill="1" applyBorder="1" applyAlignment="1">
      <alignment horizontal="center"/>
    </xf>
    <xf numFmtId="167" fontId="0" fillId="11" borderId="29" xfId="0" applyNumberFormat="1" applyFill="1" applyBorder="1" applyAlignment="1">
      <alignment horizontal="center"/>
    </xf>
    <xf numFmtId="46" fontId="4" fillId="5" borderId="26" xfId="0" applyNumberFormat="1" applyFont="1" applyFill="1" applyBorder="1" applyAlignment="1">
      <alignment horizontal="center"/>
    </xf>
    <xf numFmtId="167" fontId="0" fillId="11" borderId="30" xfId="0" applyNumberFormat="1" applyFill="1" applyBorder="1" applyAlignment="1">
      <alignment horizontal="center"/>
    </xf>
    <xf numFmtId="46" fontId="4" fillId="5" borderId="14" xfId="0" applyNumberFormat="1" applyFont="1" applyFill="1" applyBorder="1" applyAlignment="1">
      <alignment horizontal="center"/>
    </xf>
    <xf numFmtId="46" fontId="0" fillId="0" borderId="35" xfId="0" applyNumberFormat="1" applyBorder="1" applyAlignment="1">
      <alignment horizontal="center"/>
    </xf>
    <xf numFmtId="44" fontId="0" fillId="0" borderId="35" xfId="1" applyFont="1" applyFill="1" applyBorder="1" applyAlignment="1">
      <alignment horizontal="center"/>
    </xf>
    <xf numFmtId="46" fontId="0" fillId="0" borderId="35" xfId="0" applyNumberFormat="1" applyBorder="1"/>
    <xf numFmtId="44" fontId="0" fillId="0" borderId="35" xfId="1" applyFont="1" applyFill="1" applyBorder="1"/>
    <xf numFmtId="44" fontId="0" fillId="0" borderId="35" xfId="0" applyNumberFormat="1" applyBorder="1"/>
    <xf numFmtId="20" fontId="0" fillId="0" borderId="35" xfId="0" applyNumberFormat="1" applyBorder="1" applyAlignment="1">
      <alignment horizontal="center"/>
    </xf>
    <xf numFmtId="20" fontId="9" fillId="11" borderId="35" xfId="0" applyNumberFormat="1" applyFont="1" applyFill="1" applyBorder="1"/>
    <xf numFmtId="167" fontId="0" fillId="11" borderId="48" xfId="0" applyNumberFormat="1" applyFill="1" applyBorder="1" applyAlignment="1">
      <alignment horizontal="center"/>
    </xf>
    <xf numFmtId="167" fontId="4" fillId="11" borderId="35" xfId="0" applyNumberFormat="1" applyFont="1" applyFill="1" applyBorder="1" applyAlignment="1">
      <alignment horizontal="center"/>
    </xf>
    <xf numFmtId="167" fontId="0" fillId="11" borderId="47" xfId="0" applyNumberFormat="1" applyFill="1" applyBorder="1" applyAlignment="1">
      <alignment horizontal="center"/>
    </xf>
    <xf numFmtId="20" fontId="9" fillId="11" borderId="46" xfId="0" applyNumberFormat="1" applyFont="1" applyFill="1" applyBorder="1"/>
    <xf numFmtId="46" fontId="0" fillId="0" borderId="0" xfId="0" applyNumberFormat="1" applyAlignment="1">
      <alignment horizontal="center"/>
    </xf>
    <xf numFmtId="44" fontId="0" fillId="0" borderId="0" xfId="1" applyFont="1" applyFill="1" applyBorder="1" applyAlignment="1">
      <alignment horizontal="center"/>
    </xf>
    <xf numFmtId="46" fontId="0" fillId="0" borderId="0" xfId="0" applyNumberFormat="1"/>
    <xf numFmtId="44" fontId="0" fillId="0" borderId="0" xfId="1" applyFont="1" applyFill="1" applyBorder="1"/>
    <xf numFmtId="20" fontId="0" fillId="0" borderId="0" xfId="1" applyNumberFormat="1" applyFont="1" applyFill="1" applyBorder="1"/>
    <xf numFmtId="20" fontId="0" fillId="0" borderId="0" xfId="0" applyNumberFormat="1" applyAlignment="1">
      <alignment horizontal="center" vertical="center"/>
    </xf>
    <xf numFmtId="20" fontId="0" fillId="0" borderId="0" xfId="1" applyNumberFormat="1" applyFont="1" applyBorder="1"/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46" fontId="4" fillId="5" borderId="32" xfId="0" applyNumberFormat="1" applyFont="1" applyFill="1" applyBorder="1" applyAlignment="1">
      <alignment horizontal="center"/>
    </xf>
    <xf numFmtId="0" fontId="9" fillId="11" borderId="34" xfId="0" applyFont="1" applyFill="1" applyBorder="1"/>
    <xf numFmtId="0" fontId="9" fillId="11" borderId="35" xfId="0" applyFont="1" applyFill="1" applyBorder="1"/>
    <xf numFmtId="0" fontId="0" fillId="11" borderId="35" xfId="0" applyFill="1" applyBorder="1"/>
    <xf numFmtId="0" fontId="0" fillId="11" borderId="38" xfId="0" applyFill="1" applyBorder="1"/>
    <xf numFmtId="167" fontId="0" fillId="0" borderId="0" xfId="0" applyNumberFormat="1" applyAlignment="1">
      <alignment horizontal="center"/>
    </xf>
    <xf numFmtId="46" fontId="4" fillId="0" borderId="0" xfId="0" applyNumberFormat="1" applyFont="1" applyAlignment="1">
      <alignment horizontal="center"/>
    </xf>
    <xf numFmtId="1" fontId="4" fillId="5" borderId="49" xfId="0" applyNumberFormat="1" applyFont="1" applyFill="1" applyBorder="1" applyAlignment="1">
      <alignment horizontal="center"/>
    </xf>
    <xf numFmtId="1" fontId="4" fillId="5" borderId="2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46" fontId="4" fillId="5" borderId="25" xfId="0" applyNumberFormat="1" applyFont="1" applyFill="1" applyBorder="1" applyAlignment="1">
      <alignment horizontal="center"/>
    </xf>
    <xf numFmtId="0" fontId="9" fillId="11" borderId="27" xfId="0" applyFont="1" applyFill="1" applyBorder="1"/>
    <xf numFmtId="0" fontId="9" fillId="11" borderId="28" xfId="0" applyFont="1" applyFill="1" applyBorder="1"/>
    <xf numFmtId="0" fontId="0" fillId="11" borderId="28" xfId="0" applyFill="1" applyBorder="1"/>
    <xf numFmtId="0" fontId="0" fillId="11" borderId="31" xfId="0" applyFill="1" applyBorder="1"/>
    <xf numFmtId="0" fontId="4" fillId="16" borderId="17" xfId="0" applyFont="1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/>
    </xf>
    <xf numFmtId="0" fontId="0" fillId="11" borderId="30" xfId="0" applyFill="1" applyBorder="1" applyAlignment="1">
      <alignment horizontal="center" vertical="center"/>
    </xf>
    <xf numFmtId="20" fontId="0" fillId="11" borderId="42" xfId="0" applyNumberFormat="1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46" fontId="4" fillId="5" borderId="41" xfId="0" applyNumberFormat="1" applyFont="1" applyFill="1" applyBorder="1" applyAlignment="1">
      <alignment horizontal="center"/>
    </xf>
    <xf numFmtId="0" fontId="0" fillId="11" borderId="51" xfId="0" applyFill="1" applyBorder="1" applyAlignment="1">
      <alignment horizontal="center" vertical="center"/>
    </xf>
    <xf numFmtId="0" fontId="0" fillId="11" borderId="42" xfId="0" applyFill="1" applyBorder="1" applyAlignment="1">
      <alignment horizontal="center" vertical="center"/>
    </xf>
    <xf numFmtId="167" fontId="0" fillId="11" borderId="42" xfId="0" applyNumberFormat="1" applyFill="1" applyBorder="1" applyAlignment="1">
      <alignment horizontal="center"/>
    </xf>
    <xf numFmtId="46" fontId="4" fillId="5" borderId="44" xfId="0" applyNumberFormat="1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0" fillId="0" borderId="35" xfId="0" applyBorder="1"/>
    <xf numFmtId="44" fontId="0" fillId="0" borderId="35" xfId="1" applyFont="1" applyBorder="1"/>
    <xf numFmtId="44" fontId="4" fillId="5" borderId="35" xfId="0" applyNumberFormat="1" applyFont="1" applyFill="1" applyBorder="1"/>
    <xf numFmtId="0" fontId="0" fillId="5" borderId="26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" fontId="0" fillId="14" borderId="35" xfId="0" applyNumberFormat="1" applyFill="1" applyBorder="1" applyAlignment="1">
      <alignment horizontal="center" vertical="center"/>
    </xf>
    <xf numFmtId="46" fontId="4" fillId="0" borderId="35" xfId="0" applyNumberFormat="1" applyFon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46" fontId="0" fillId="0" borderId="35" xfId="0" applyNumberFormat="1" applyBorder="1" applyAlignment="1">
      <alignment horizontal="center" vertical="center"/>
    </xf>
    <xf numFmtId="167" fontId="4" fillId="0" borderId="35" xfId="0" applyNumberFormat="1" applyFont="1" applyBorder="1" applyAlignment="1">
      <alignment horizontal="center" vertical="center"/>
    </xf>
    <xf numFmtId="46" fontId="4" fillId="14" borderId="28" xfId="0" applyNumberFormat="1" applyFont="1" applyFill="1" applyBorder="1" applyAlignment="1">
      <alignment horizontal="center" vertical="center"/>
    </xf>
    <xf numFmtId="44" fontId="0" fillId="14" borderId="28" xfId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20" fontId="0" fillId="11" borderId="37" xfId="0" applyNumberFormat="1" applyFill="1" applyBorder="1" applyAlignment="1">
      <alignment horizontal="center" vertical="center"/>
    </xf>
    <xf numFmtId="20" fontId="0" fillId="11" borderId="51" xfId="0" applyNumberFormat="1" applyFill="1" applyBorder="1" applyAlignment="1">
      <alignment horizontal="center" vertical="center"/>
    </xf>
    <xf numFmtId="0" fontId="4" fillId="16" borderId="23" xfId="0" applyFont="1" applyFill="1" applyBorder="1" applyAlignment="1">
      <alignment horizontal="center" vertical="center"/>
    </xf>
    <xf numFmtId="1" fontId="0" fillId="14" borderId="51" xfId="0" applyNumberFormat="1" applyFill="1" applyBorder="1" applyAlignment="1">
      <alignment horizontal="center" vertical="center"/>
    </xf>
    <xf numFmtId="44" fontId="0" fillId="14" borderId="55" xfId="1" applyFont="1" applyFill="1" applyBorder="1" applyAlignment="1">
      <alignment horizontal="center" vertical="center"/>
    </xf>
    <xf numFmtId="46" fontId="4" fillId="14" borderId="51" xfId="0" applyNumberFormat="1" applyFont="1" applyFill="1" applyBorder="1" applyAlignment="1">
      <alignment horizontal="center" vertical="center"/>
    </xf>
    <xf numFmtId="44" fontId="0" fillId="14" borderId="42" xfId="1" applyFont="1" applyFill="1" applyBorder="1" applyAlignment="1">
      <alignment horizontal="center" vertical="center"/>
    </xf>
    <xf numFmtId="167" fontId="4" fillId="14" borderId="51" xfId="0" applyNumberFormat="1" applyFont="1" applyFill="1" applyBorder="1" applyAlignment="1">
      <alignment horizontal="center" vertical="center"/>
    </xf>
    <xf numFmtId="46" fontId="0" fillId="14" borderId="51" xfId="0" applyNumberFormat="1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20" fontId="4" fillId="14" borderId="31" xfId="0" applyNumberFormat="1" applyFont="1" applyFill="1" applyBorder="1" applyAlignment="1">
      <alignment horizontal="center" vertical="center"/>
    </xf>
    <xf numFmtId="44" fontId="0" fillId="14" borderId="38" xfId="1" applyFont="1" applyFill="1" applyBorder="1" applyAlignment="1">
      <alignment horizontal="center" vertical="center"/>
    </xf>
    <xf numFmtId="44" fontId="0" fillId="0" borderId="38" xfId="1" applyFont="1" applyFill="1" applyBorder="1" applyAlignment="1">
      <alignment horizontal="center" vertical="center"/>
    </xf>
    <xf numFmtId="44" fontId="4" fillId="0" borderId="14" xfId="1" applyFont="1" applyBorder="1"/>
    <xf numFmtId="44" fontId="4" fillId="0" borderId="22" xfId="1" applyFont="1" applyBorder="1"/>
    <xf numFmtId="44" fontId="1" fillId="0" borderId="22" xfId="1" applyFont="1" applyBorder="1"/>
    <xf numFmtId="44" fontId="0" fillId="0" borderId="22" xfId="1" applyFont="1" applyFill="1" applyBorder="1"/>
    <xf numFmtId="44" fontId="0" fillId="0" borderId="14" xfId="1" applyFont="1" applyFill="1" applyBorder="1"/>
    <xf numFmtId="166" fontId="10" fillId="0" borderId="22" xfId="0" applyNumberFormat="1" applyFont="1" applyBorder="1" applyAlignment="1">
      <alignment horizontal="left" vertical="center" wrapText="1"/>
    </xf>
    <xf numFmtId="44" fontId="1" fillId="6" borderId="14" xfId="1" applyFont="1" applyFill="1" applyBorder="1" applyAlignment="1">
      <alignment horizontal="center" vertical="center"/>
    </xf>
    <xf numFmtId="44" fontId="1" fillId="6" borderId="22" xfId="1" applyFont="1" applyFill="1" applyBorder="1" applyAlignment="1">
      <alignment horizontal="center" vertical="center"/>
    </xf>
    <xf numFmtId="46" fontId="4" fillId="14" borderId="30" xfId="0" applyNumberFormat="1" applyFont="1" applyFill="1" applyBorder="1" applyAlignment="1">
      <alignment horizontal="center" vertical="center"/>
    </xf>
    <xf numFmtId="46" fontId="4" fillId="0" borderId="37" xfId="0" applyNumberFormat="1" applyFont="1" applyBorder="1" applyAlignment="1">
      <alignment horizontal="center" vertical="center"/>
    </xf>
    <xf numFmtId="20" fontId="9" fillId="11" borderId="35" xfId="0" applyNumberFormat="1" applyFont="1" applyFill="1" applyBorder="1" applyAlignment="1">
      <alignment horizontal="center"/>
    </xf>
    <xf numFmtId="44" fontId="0" fillId="5" borderId="56" xfId="1" applyFont="1" applyFill="1" applyBorder="1"/>
    <xf numFmtId="44" fontId="0" fillId="0" borderId="52" xfId="1" applyFont="1" applyFill="1" applyBorder="1"/>
    <xf numFmtId="44" fontId="0" fillId="5" borderId="52" xfId="1" applyFont="1" applyFill="1" applyBorder="1"/>
    <xf numFmtId="0" fontId="15" fillId="17" borderId="57" xfId="0" applyFont="1" applyFill="1" applyBorder="1" applyAlignment="1" applyProtection="1">
      <alignment horizontal="center" wrapText="1"/>
      <protection locked="0"/>
    </xf>
    <xf numFmtId="0" fontId="15" fillId="17" borderId="58" xfId="0" applyFont="1" applyFill="1" applyBorder="1" applyAlignment="1" applyProtection="1">
      <alignment horizontal="center" wrapText="1"/>
      <protection locked="0"/>
    </xf>
    <xf numFmtId="14" fontId="15" fillId="17" borderId="58" xfId="0" applyNumberFormat="1" applyFont="1" applyFill="1" applyBorder="1" applyAlignment="1" applyProtection="1">
      <alignment horizontal="center" wrapText="1"/>
      <protection locked="0"/>
    </xf>
    <xf numFmtId="3" fontId="15" fillId="17" borderId="58" xfId="0" applyNumberFormat="1" applyFont="1" applyFill="1" applyBorder="1" applyAlignment="1" applyProtection="1">
      <alignment horizontal="center" wrapText="1"/>
      <protection locked="0"/>
    </xf>
    <xf numFmtId="4" fontId="15" fillId="17" borderId="58" xfId="0" applyNumberFormat="1" applyFont="1" applyFill="1" applyBorder="1" applyAlignment="1" applyProtection="1">
      <alignment horizontal="center" wrapText="1"/>
      <protection locked="0"/>
    </xf>
    <xf numFmtId="169" fontId="15" fillId="17" borderId="58" xfId="0" applyNumberFormat="1" applyFont="1" applyFill="1" applyBorder="1" applyAlignment="1" applyProtection="1">
      <alignment horizontal="center" wrapText="1"/>
      <protection locked="0"/>
    </xf>
    <xf numFmtId="20" fontId="15" fillId="17" borderId="58" xfId="0" applyNumberFormat="1" applyFont="1" applyFill="1" applyBorder="1" applyAlignment="1" applyProtection="1">
      <alignment horizontal="center" wrapText="1"/>
      <protection locked="0"/>
    </xf>
    <xf numFmtId="0" fontId="0" fillId="0" borderId="5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9" fillId="11" borderId="25" xfId="0" applyFont="1" applyFill="1" applyBorder="1"/>
    <xf numFmtId="0" fontId="0" fillId="11" borderId="32" xfId="0" applyFill="1" applyBorder="1"/>
    <xf numFmtId="0" fontId="0" fillId="11" borderId="33" xfId="0" applyFill="1" applyBorder="1"/>
    <xf numFmtId="44" fontId="0" fillId="0" borderId="49" xfId="1" applyFont="1" applyBorder="1"/>
    <xf numFmtId="44" fontId="4" fillId="0" borderId="49" xfId="1" applyFont="1" applyBorder="1"/>
    <xf numFmtId="44" fontId="0" fillId="6" borderId="49" xfId="1" applyFont="1" applyFill="1" applyBorder="1"/>
    <xf numFmtId="44" fontId="0" fillId="0" borderId="49" xfId="1" applyFont="1" applyFill="1" applyBorder="1"/>
    <xf numFmtId="44" fontId="1" fillId="6" borderId="49" xfId="1" applyFont="1" applyFill="1" applyBorder="1" applyAlignment="1">
      <alignment horizontal="center" vertical="center"/>
    </xf>
    <xf numFmtId="166" fontId="10" fillId="0" borderId="49" xfId="0" applyNumberFormat="1" applyFont="1" applyBorder="1" applyAlignment="1">
      <alignment horizontal="left" vertical="center" wrapText="1"/>
    </xf>
    <xf numFmtId="44" fontId="4" fillId="0" borderId="14" xfId="1" applyFont="1" applyBorder="1" applyAlignment="1"/>
    <xf numFmtId="44" fontId="4" fillId="0" borderId="22" xfId="1" applyFont="1" applyBorder="1" applyAlignment="1"/>
    <xf numFmtId="44" fontId="4" fillId="0" borderId="49" xfId="1" applyFont="1" applyBorder="1" applyAlignment="1"/>
    <xf numFmtId="166" fontId="0" fillId="11" borderId="26" xfId="0" applyNumberFormat="1" applyFill="1" applyBorder="1"/>
    <xf numFmtId="166" fontId="0" fillId="11" borderId="33" xfId="0" applyNumberFormat="1" applyFill="1" applyBorder="1"/>
    <xf numFmtId="44" fontId="4" fillId="0" borderId="33" xfId="1" applyFont="1" applyFill="1" applyBorder="1" applyAlignment="1">
      <alignment horizontal="center" vertical="center"/>
    </xf>
    <xf numFmtId="44" fontId="0" fillId="14" borderId="6" xfId="1" applyFont="1" applyFill="1" applyBorder="1" applyAlignment="1">
      <alignment horizontal="center" vertical="center"/>
    </xf>
    <xf numFmtId="1" fontId="0" fillId="14" borderId="59" xfId="0" applyNumberForma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0" fontId="0" fillId="11" borderId="47" xfId="0" applyNumberForma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44" fontId="0" fillId="0" borderId="53" xfId="1" applyFont="1" applyFill="1" applyBorder="1"/>
    <xf numFmtId="44" fontId="0" fillId="0" borderId="56" xfId="1" applyFont="1" applyBorder="1"/>
    <xf numFmtId="44" fontId="0" fillId="0" borderId="52" xfId="1" applyFont="1" applyBorder="1"/>
    <xf numFmtId="44" fontId="0" fillId="0" borderId="53" xfId="1" applyFont="1" applyBorder="1"/>
    <xf numFmtId="44" fontId="0" fillId="5" borderId="26" xfId="1" applyFont="1" applyFill="1" applyBorder="1"/>
    <xf numFmtId="44" fontId="0" fillId="5" borderId="33" xfId="1" applyFont="1" applyFill="1" applyBorder="1"/>
    <xf numFmtId="44" fontId="0" fillId="5" borderId="25" xfId="1" applyFont="1" applyFill="1" applyBorder="1" applyAlignment="1">
      <alignment horizontal="center" vertical="center"/>
    </xf>
    <xf numFmtId="44" fontId="0" fillId="5" borderId="32" xfId="1" applyFont="1" applyFill="1" applyBorder="1" applyAlignment="1">
      <alignment horizontal="center" vertical="center"/>
    </xf>
    <xf numFmtId="44" fontId="0" fillId="5" borderId="32" xfId="0" applyNumberFormat="1" applyFill="1" applyBorder="1"/>
    <xf numFmtId="44" fontId="4" fillId="0" borderId="26" xfId="1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9" fillId="11" borderId="26" xfId="0" applyFont="1" applyFill="1" applyBorder="1"/>
    <xf numFmtId="44" fontId="0" fillId="0" borderId="16" xfId="1" applyFont="1" applyBorder="1"/>
    <xf numFmtId="44" fontId="0" fillId="0" borderId="44" xfId="1" applyFont="1" applyBorder="1"/>
    <xf numFmtId="44" fontId="0" fillId="6" borderId="44" xfId="1" applyFont="1" applyFill="1" applyBorder="1"/>
    <xf numFmtId="44" fontId="0" fillId="0" borderId="44" xfId="1" applyFont="1" applyFill="1" applyBorder="1"/>
    <xf numFmtId="44" fontId="4" fillId="0" borderId="44" xfId="1" applyFont="1" applyBorder="1" applyAlignment="1"/>
    <xf numFmtId="0" fontId="12" fillId="0" borderId="0" xfId="0" applyFont="1" applyAlignment="1">
      <alignment vertical="center"/>
    </xf>
    <xf numFmtId="0" fontId="8" fillId="0" borderId="15" xfId="0" applyFont="1" applyBorder="1" applyAlignment="1">
      <alignment horizontal="center"/>
    </xf>
    <xf numFmtId="168" fontId="0" fillId="14" borderId="61" xfId="0" applyNumberFormat="1" applyFill="1" applyBorder="1"/>
    <xf numFmtId="44" fontId="0" fillId="14" borderId="42" xfId="1" applyFont="1" applyFill="1" applyBorder="1" applyAlignment="1">
      <alignment horizontal="center"/>
    </xf>
    <xf numFmtId="0" fontId="8" fillId="14" borderId="51" xfId="0" applyFont="1" applyFill="1" applyBorder="1" applyAlignment="1">
      <alignment horizontal="right"/>
    </xf>
    <xf numFmtId="44" fontId="8" fillId="14" borderId="42" xfId="1" applyFont="1" applyFill="1" applyBorder="1" applyAlignment="1">
      <alignment horizontal="center"/>
    </xf>
    <xf numFmtId="44" fontId="8" fillId="14" borderId="55" xfId="1" applyFont="1" applyFill="1" applyBorder="1" applyAlignment="1">
      <alignment horizontal="center"/>
    </xf>
    <xf numFmtId="44" fontId="0" fillId="5" borderId="40" xfId="1" applyFont="1" applyFill="1" applyBorder="1"/>
    <xf numFmtId="44" fontId="0" fillId="0" borderId="16" xfId="1" applyFont="1" applyFill="1" applyBorder="1"/>
    <xf numFmtId="0" fontId="0" fillId="11" borderId="54" xfId="0" applyFill="1" applyBorder="1"/>
    <xf numFmtId="44" fontId="10" fillId="0" borderId="14" xfId="0" applyNumberFormat="1" applyFont="1" applyBorder="1" applyAlignment="1">
      <alignment horizontal="left" vertical="center"/>
    </xf>
    <xf numFmtId="18" fontId="0" fillId="8" borderId="62" xfId="0" applyNumberFormat="1" applyFill="1" applyBorder="1" applyAlignment="1">
      <alignment vertical="center"/>
    </xf>
    <xf numFmtId="164" fontId="9" fillId="0" borderId="31" xfId="0" applyNumberFormat="1" applyFont="1" applyBorder="1" applyAlignment="1">
      <alignment vertical="center"/>
    </xf>
    <xf numFmtId="164" fontId="9" fillId="0" borderId="38" xfId="0" applyNumberFormat="1" applyFont="1" applyBorder="1" applyAlignment="1">
      <alignment vertical="center"/>
    </xf>
    <xf numFmtId="20" fontId="9" fillId="11" borderId="46" xfId="0" applyNumberFormat="1" applyFont="1" applyFill="1" applyBorder="1" applyAlignment="1">
      <alignment horizontal="center"/>
    </xf>
    <xf numFmtId="166" fontId="0" fillId="11" borderId="54" xfId="0" applyNumberFormat="1" applyFill="1" applyBorder="1"/>
    <xf numFmtId="44" fontId="3" fillId="0" borderId="54" xfId="1" applyFont="1" applyBorder="1"/>
    <xf numFmtId="1" fontId="4" fillId="5" borderId="14" xfId="0" applyNumberFormat="1" applyFont="1" applyFill="1" applyBorder="1" applyAlignment="1">
      <alignment horizontal="center"/>
    </xf>
    <xf numFmtId="164" fontId="9" fillId="0" borderId="30" xfId="0" applyNumberFormat="1" applyFont="1" applyBorder="1" applyAlignment="1">
      <alignment vertical="center"/>
    </xf>
    <xf numFmtId="164" fontId="9" fillId="0" borderId="37" xfId="0" applyNumberFormat="1" applyFont="1" applyBorder="1" applyAlignment="1">
      <alignment vertical="center"/>
    </xf>
    <xf numFmtId="167" fontId="0" fillId="11" borderId="27" xfId="0" applyNumberFormat="1" applyFill="1" applyBorder="1" applyAlignment="1">
      <alignment horizontal="center"/>
    </xf>
    <xf numFmtId="167" fontId="0" fillId="11" borderId="34" xfId="0" applyNumberFormat="1" applyFill="1" applyBorder="1" applyAlignment="1">
      <alignment horizontal="center"/>
    </xf>
    <xf numFmtId="167" fontId="0" fillId="11" borderId="32" xfId="0" applyNumberFormat="1" applyFill="1" applyBorder="1" applyAlignment="1">
      <alignment horizontal="center"/>
    </xf>
    <xf numFmtId="20" fontId="0" fillId="11" borderId="32" xfId="0" applyNumberFormat="1" applyFill="1" applyBorder="1" applyAlignment="1">
      <alignment horizontal="center" vertical="center"/>
    </xf>
    <xf numFmtId="167" fontId="0" fillId="11" borderId="64" xfId="0" applyNumberFormat="1" applyFill="1" applyBorder="1" applyAlignment="1">
      <alignment horizontal="center"/>
    </xf>
    <xf numFmtId="20" fontId="0" fillId="11" borderId="64" xfId="0" applyNumberForma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44" fontId="0" fillId="5" borderId="39" xfId="1" applyFont="1" applyFill="1" applyBorder="1" applyAlignment="1">
      <alignment horizontal="center" vertical="center"/>
    </xf>
    <xf numFmtId="44" fontId="4" fillId="0" borderId="40" xfId="1" applyFont="1" applyFill="1" applyBorder="1" applyAlignment="1">
      <alignment horizontal="center" vertical="center"/>
    </xf>
    <xf numFmtId="1" fontId="0" fillId="14" borderId="47" xfId="0" applyNumberFormat="1" applyFill="1" applyBorder="1" applyAlignment="1">
      <alignment horizontal="center" vertical="center"/>
    </xf>
    <xf numFmtId="44" fontId="0" fillId="14" borderId="65" xfId="1" applyFont="1" applyFill="1" applyBorder="1" applyAlignment="1">
      <alignment horizontal="center" vertical="center"/>
    </xf>
    <xf numFmtId="20" fontId="0" fillId="5" borderId="0" xfId="0" applyNumberFormat="1" applyFill="1" applyAlignment="1">
      <alignment horizontal="center"/>
    </xf>
    <xf numFmtId="44" fontId="1" fillId="0" borderId="14" xfId="1" applyFont="1" applyBorder="1"/>
    <xf numFmtId="44" fontId="0" fillId="0" borderId="56" xfId="1" applyFont="1" applyFill="1" applyBorder="1"/>
    <xf numFmtId="166" fontId="10" fillId="0" borderId="14" xfId="0" applyNumberFormat="1" applyFont="1" applyBorder="1" applyAlignment="1">
      <alignment horizontal="left" vertical="center" wrapText="1"/>
    </xf>
    <xf numFmtId="49" fontId="16" fillId="19" borderId="67" xfId="0" applyNumberFormat="1" applyFont="1" applyFill="1" applyBorder="1" applyAlignment="1">
      <alignment horizontal="center" vertical="center"/>
    </xf>
    <xf numFmtId="0" fontId="16" fillId="20" borderId="67" xfId="0" applyFont="1" applyFill="1" applyBorder="1" applyAlignment="1">
      <alignment horizontal="left" vertical="center"/>
    </xf>
    <xf numFmtId="49" fontId="16" fillId="20" borderId="67" xfId="0" applyNumberFormat="1" applyFont="1" applyFill="1" applyBorder="1" applyAlignment="1">
      <alignment horizontal="left" vertical="center"/>
    </xf>
    <xf numFmtId="14" fontId="16" fillId="20" borderId="67" xfId="0" applyNumberFormat="1" applyFont="1" applyFill="1" applyBorder="1" applyAlignment="1">
      <alignment horizontal="left" vertical="center"/>
    </xf>
    <xf numFmtId="19" fontId="16" fillId="20" borderId="67" xfId="0" applyNumberFormat="1" applyFont="1" applyFill="1" applyBorder="1" applyAlignment="1">
      <alignment horizontal="left" vertical="center"/>
    </xf>
    <xf numFmtId="49" fontId="17" fillId="5" borderId="67" xfId="0" applyNumberFormat="1" applyFont="1" applyFill="1" applyBorder="1" applyAlignment="1">
      <alignment horizontal="center" vertical="center"/>
    </xf>
    <xf numFmtId="49" fontId="16" fillId="20" borderId="67" xfId="0" applyNumberFormat="1" applyFont="1" applyFill="1" applyBorder="1" applyAlignment="1">
      <alignment horizontal="center" vertical="center"/>
    </xf>
    <xf numFmtId="44" fontId="4" fillId="5" borderId="32" xfId="1" applyFont="1" applyFill="1" applyBorder="1" applyAlignment="1">
      <alignment horizontal="center" vertical="center"/>
    </xf>
    <xf numFmtId="46" fontId="4" fillId="12" borderId="47" xfId="0" applyNumberFormat="1" applyFont="1" applyFill="1" applyBorder="1" applyAlignment="1">
      <alignment horizontal="center" vertical="center"/>
    </xf>
    <xf numFmtId="44" fontId="0" fillId="12" borderId="46" xfId="1" applyFont="1" applyFill="1" applyBorder="1" applyAlignment="1">
      <alignment horizontal="center" vertical="center"/>
    </xf>
    <xf numFmtId="46" fontId="4" fillId="12" borderId="46" xfId="0" applyNumberFormat="1" applyFont="1" applyFill="1" applyBorder="1" applyAlignment="1">
      <alignment horizontal="center" vertical="center"/>
    </xf>
    <xf numFmtId="167" fontId="4" fillId="12" borderId="46" xfId="0" applyNumberFormat="1" applyFont="1" applyFill="1" applyBorder="1" applyAlignment="1">
      <alignment horizontal="center" vertical="center"/>
    </xf>
    <xf numFmtId="46" fontId="0" fillId="12" borderId="46" xfId="0" applyNumberFormat="1" applyFill="1" applyBorder="1" applyAlignment="1">
      <alignment horizontal="center" vertical="center"/>
    </xf>
    <xf numFmtId="1" fontId="0" fillId="12" borderId="59" xfId="0" applyNumberFormat="1" applyFill="1" applyBorder="1" applyAlignment="1">
      <alignment horizontal="center" vertical="center"/>
    </xf>
    <xf numFmtId="44" fontId="0" fillId="12" borderId="6" xfId="1" applyFont="1" applyFill="1" applyBorder="1" applyAlignment="1">
      <alignment horizontal="center" vertical="center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21" borderId="33" xfId="0" applyFill="1" applyBorder="1" applyAlignment="1">
      <alignment horizontal="center" vertical="center"/>
    </xf>
    <xf numFmtId="0" fontId="0" fillId="18" borderId="32" xfId="0" applyFill="1" applyBorder="1" applyAlignment="1">
      <alignment horizontal="center" vertical="center"/>
    </xf>
    <xf numFmtId="0" fontId="0" fillId="18" borderId="25" xfId="0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9" borderId="0" xfId="0" applyFill="1"/>
    <xf numFmtId="0" fontId="4" fillId="0" borderId="53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0" fillId="21" borderId="22" xfId="0" applyFill="1" applyBorder="1"/>
    <xf numFmtId="0" fontId="4" fillId="4" borderId="4" xfId="0" applyFont="1" applyFill="1" applyBorder="1" applyAlignment="1">
      <alignment horizontal="center"/>
    </xf>
    <xf numFmtId="0" fontId="0" fillId="21" borderId="14" xfId="0" applyFill="1" applyBorder="1"/>
    <xf numFmtId="0" fontId="0" fillId="21" borderId="41" xfId="0" applyFill="1" applyBorder="1"/>
    <xf numFmtId="20" fontId="0" fillId="21" borderId="44" xfId="0" applyNumberFormat="1" applyFill="1" applyBorder="1"/>
    <xf numFmtId="0" fontId="0" fillId="11" borderId="15" xfId="0" applyFill="1" applyBorder="1"/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4" fontId="0" fillId="0" borderId="42" xfId="1" applyFont="1" applyFill="1" applyBorder="1" applyAlignment="1">
      <alignment horizontal="center" vertical="center"/>
    </xf>
    <xf numFmtId="44" fontId="4" fillId="0" borderId="33" xfId="1" applyFont="1" applyBorder="1" applyAlignment="1"/>
    <xf numFmtId="0" fontId="0" fillId="5" borderId="41" xfId="0" applyFill="1" applyBorder="1" applyAlignment="1">
      <alignment horizontal="center" vertical="center"/>
    </xf>
    <xf numFmtId="44" fontId="0" fillId="5" borderId="15" xfId="1" applyFont="1" applyFill="1" applyBorder="1" applyAlignment="1">
      <alignment horizontal="center" vertical="center"/>
    </xf>
    <xf numFmtId="44" fontId="4" fillId="0" borderId="41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66" fontId="0" fillId="5" borderId="33" xfId="0" applyNumberFormat="1" applyFill="1" applyBorder="1"/>
    <xf numFmtId="166" fontId="0" fillId="11" borderId="41" xfId="0" applyNumberFormat="1" applyFill="1" applyBorder="1"/>
    <xf numFmtId="44" fontId="0" fillId="5" borderId="41" xfId="1" applyFont="1" applyFill="1" applyBorder="1"/>
    <xf numFmtId="44" fontId="1" fillId="0" borderId="44" xfId="1" applyFont="1" applyBorder="1"/>
    <xf numFmtId="44" fontId="3" fillId="0" borderId="41" xfId="1" applyFont="1" applyBorder="1"/>
    <xf numFmtId="44" fontId="1" fillId="6" borderId="44" xfId="1" applyFont="1" applyFill="1" applyBorder="1" applyAlignment="1">
      <alignment horizontal="center" vertical="center"/>
    </xf>
    <xf numFmtId="166" fontId="10" fillId="0" borderId="44" xfId="0" applyNumberFormat="1" applyFont="1" applyBorder="1" applyAlignment="1">
      <alignment horizontal="left" vertical="center" wrapText="1"/>
    </xf>
    <xf numFmtId="44" fontId="4" fillId="5" borderId="45" xfId="0" applyNumberFormat="1" applyFont="1" applyFill="1" applyBorder="1"/>
    <xf numFmtId="0" fontId="0" fillId="18" borderId="39" xfId="0" applyFill="1" applyBorder="1" applyAlignment="1">
      <alignment horizontal="center" vertical="center"/>
    </xf>
    <xf numFmtId="18" fontId="0" fillId="8" borderId="46" xfId="0" applyNumberFormat="1" applyFill="1" applyBorder="1" applyAlignment="1">
      <alignment vertical="center"/>
    </xf>
    <xf numFmtId="0" fontId="0" fillId="18" borderId="15" xfId="0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/>
    </xf>
    <xf numFmtId="14" fontId="0" fillId="21" borderId="26" xfId="0" applyNumberFormat="1" applyFill="1" applyBorder="1" applyAlignment="1">
      <alignment horizontal="center" vertical="center"/>
    </xf>
    <xf numFmtId="14" fontId="0" fillId="21" borderId="33" xfId="0" applyNumberFormat="1" applyFill="1" applyBorder="1" applyAlignment="1">
      <alignment horizontal="center" vertical="center"/>
    </xf>
    <xf numFmtId="14" fontId="0" fillId="21" borderId="40" xfId="0" applyNumberFormat="1" applyFill="1" applyBorder="1" applyAlignment="1">
      <alignment horizontal="center" vertical="center"/>
    </xf>
    <xf numFmtId="0" fontId="0" fillId="11" borderId="41" xfId="0" applyFill="1" applyBorder="1"/>
    <xf numFmtId="0" fontId="0" fillId="6" borderId="0" xfId="0" applyFill="1" applyAlignment="1">
      <alignment horizontal="center"/>
    </xf>
    <xf numFmtId="167" fontId="4" fillId="11" borderId="32" xfId="0" applyNumberFormat="1" applyFont="1" applyFill="1" applyBorder="1" applyAlignment="1">
      <alignment horizontal="center"/>
    </xf>
    <xf numFmtId="20" fontId="0" fillId="11" borderId="34" xfId="0" applyNumberFormat="1" applyFill="1" applyBorder="1" applyAlignment="1">
      <alignment horizontal="center" vertical="center"/>
    </xf>
    <xf numFmtId="44" fontId="4" fillId="0" borderId="44" xfId="1" applyFont="1" applyBorder="1"/>
    <xf numFmtId="0" fontId="0" fillId="9" borderId="22" xfId="0" applyFill="1" applyBorder="1"/>
    <xf numFmtId="164" fontId="9" fillId="0" borderId="63" xfId="0" applyNumberFormat="1" applyFont="1" applyBorder="1" applyAlignment="1">
      <alignment vertical="center"/>
    </xf>
    <xf numFmtId="0" fontId="0" fillId="21" borderId="39" xfId="0" applyFill="1" applyBorder="1" applyAlignment="1">
      <alignment horizontal="center" vertical="center"/>
    </xf>
    <xf numFmtId="0" fontId="0" fillId="21" borderId="60" xfId="0" applyFill="1" applyBorder="1" applyAlignment="1">
      <alignment horizontal="center" vertical="center"/>
    </xf>
    <xf numFmtId="18" fontId="0" fillId="12" borderId="35" xfId="0" applyNumberForma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8" fontId="0" fillId="12" borderId="28" xfId="0" applyNumberFormat="1" applyFill="1" applyBorder="1" applyAlignment="1">
      <alignment vertical="center"/>
    </xf>
    <xf numFmtId="164" fontId="9" fillId="0" borderId="69" xfId="0" applyNumberFormat="1" applyFont="1" applyBorder="1" applyAlignment="1">
      <alignment vertical="center"/>
    </xf>
    <xf numFmtId="164" fontId="9" fillId="0" borderId="70" xfId="0" applyNumberFormat="1" applyFont="1" applyBorder="1" applyAlignment="1">
      <alignment vertical="center"/>
    </xf>
    <xf numFmtId="164" fontId="9" fillId="12" borderId="29" xfId="0" applyNumberFormat="1" applyFont="1" applyFill="1" applyBorder="1" applyAlignment="1">
      <alignment vertical="center"/>
    </xf>
    <xf numFmtId="164" fontId="9" fillId="12" borderId="36" xfId="0" applyNumberFormat="1" applyFont="1" applyFill="1" applyBorder="1" applyAlignment="1">
      <alignment vertical="center"/>
    </xf>
    <xf numFmtId="164" fontId="9" fillId="12" borderId="30" xfId="0" applyNumberFormat="1" applyFont="1" applyFill="1" applyBorder="1" applyAlignment="1">
      <alignment vertical="center"/>
    </xf>
    <xf numFmtId="164" fontId="9" fillId="12" borderId="37" xfId="0" applyNumberFormat="1" applyFont="1" applyFill="1" applyBorder="1" applyAlignment="1">
      <alignment vertical="center"/>
    </xf>
    <xf numFmtId="14" fontId="0" fillId="21" borderId="33" xfId="0" applyNumberFormat="1" applyFill="1" applyBorder="1" applyAlignment="1">
      <alignment horizontal="center"/>
    </xf>
    <xf numFmtId="14" fontId="0" fillId="21" borderId="54" xfId="0" applyNumberFormat="1" applyFill="1" applyBorder="1" applyAlignment="1">
      <alignment horizontal="center"/>
    </xf>
    <xf numFmtId="0" fontId="10" fillId="0" borderId="54" xfId="0" applyFont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2" xfId="0" applyFont="1" applyFill="1" applyBorder="1" applyAlignment="1">
      <alignment vertical="center"/>
    </xf>
    <xf numFmtId="0" fontId="12" fillId="13" borderId="4" xfId="0" applyFont="1" applyFill="1" applyBorder="1" applyAlignment="1">
      <alignment vertical="center"/>
    </xf>
    <xf numFmtId="0" fontId="12" fillId="13" borderId="15" xfId="0" applyFont="1" applyFill="1" applyBorder="1" applyAlignment="1">
      <alignment vertical="center"/>
    </xf>
    <xf numFmtId="0" fontId="12" fillId="13" borderId="16" xfId="0" applyFont="1" applyFill="1" applyBorder="1" applyAlignment="1">
      <alignment vertical="center"/>
    </xf>
    <xf numFmtId="0" fontId="12" fillId="13" borderId="44" xfId="0" applyFont="1" applyFill="1" applyBorder="1" applyAlignment="1">
      <alignment vertical="center"/>
    </xf>
    <xf numFmtId="166" fontId="0" fillId="11" borderId="40" xfId="0" applyNumberFormat="1" applyFill="1" applyBorder="1"/>
    <xf numFmtId="44" fontId="1" fillId="0" borderId="49" xfId="1" applyFont="1" applyBorder="1"/>
    <xf numFmtId="44" fontId="3" fillId="0" borderId="40" xfId="1" applyFont="1" applyBorder="1"/>
    <xf numFmtId="0" fontId="0" fillId="18" borderId="33" xfId="0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5" borderId="32" xfId="0" applyNumberFormat="1" applyFill="1" applyBorder="1" applyAlignment="1">
      <alignment horizontal="center" vertical="center"/>
    </xf>
    <xf numFmtId="14" fontId="0" fillId="5" borderId="15" xfId="0" applyNumberFormat="1" applyFill="1" applyBorder="1" applyAlignment="1">
      <alignment horizontal="center" vertical="center"/>
    </xf>
    <xf numFmtId="0" fontId="9" fillId="11" borderId="14" xfId="0" applyFont="1" applyFill="1" applyBorder="1"/>
    <xf numFmtId="0" fontId="0" fillId="11" borderId="22" xfId="0" applyFill="1" applyBorder="1"/>
    <xf numFmtId="0" fontId="0" fillId="6" borderId="22" xfId="0" applyFill="1" applyBorder="1"/>
    <xf numFmtId="0" fontId="0" fillId="6" borderId="16" xfId="0" applyFill="1" applyBorder="1"/>
    <xf numFmtId="14" fontId="0" fillId="5" borderId="26" xfId="0" applyNumberFormat="1" applyFill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5" borderId="33" xfId="0" applyNumberFormat="1" applyFill="1" applyBorder="1" applyAlignment="1">
      <alignment horizontal="center" vertical="center"/>
    </xf>
    <xf numFmtId="14" fontId="0" fillId="3" borderId="33" xfId="0" applyNumberFormat="1" applyFill="1" applyBorder="1" applyAlignment="1">
      <alignment horizontal="center" vertical="center"/>
    </xf>
    <xf numFmtId="14" fontId="0" fillId="5" borderId="41" xfId="0" applyNumberFormat="1" applyFill="1" applyBorder="1" applyAlignment="1">
      <alignment horizontal="center" vertical="center"/>
    </xf>
    <xf numFmtId="0" fontId="0" fillId="11" borderId="44" xfId="0" applyFill="1" applyBorder="1"/>
    <xf numFmtId="14" fontId="0" fillId="0" borderId="54" xfId="0" applyNumberFormat="1" applyBorder="1" applyAlignment="1">
      <alignment horizontal="center" vertical="center"/>
    </xf>
    <xf numFmtId="0" fontId="4" fillId="10" borderId="23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14" fontId="4" fillId="21" borderId="26" xfId="0" applyNumberFormat="1" applyFont="1" applyFill="1" applyBorder="1" applyAlignment="1">
      <alignment horizontal="center" vertical="center"/>
    </xf>
    <xf numFmtId="14" fontId="4" fillId="21" borderId="33" xfId="0" applyNumberFormat="1" applyFont="1" applyFill="1" applyBorder="1" applyAlignment="1">
      <alignment horizontal="center" vertical="center"/>
    </xf>
    <xf numFmtId="14" fontId="4" fillId="21" borderId="40" xfId="0" applyNumberFormat="1" applyFont="1" applyFill="1" applyBorder="1" applyAlignment="1">
      <alignment horizontal="center" vertical="center"/>
    </xf>
    <xf numFmtId="168" fontId="0" fillId="11" borderId="42" xfId="0" applyNumberFormat="1" applyFill="1" applyBorder="1" applyAlignment="1">
      <alignment horizontal="center" vertical="center"/>
    </xf>
    <xf numFmtId="46" fontId="4" fillId="12" borderId="37" xfId="0" applyNumberFormat="1" applyFont="1" applyFill="1" applyBorder="1" applyAlignment="1">
      <alignment horizontal="center" vertical="center"/>
    </xf>
    <xf numFmtId="44" fontId="0" fillId="12" borderId="35" xfId="1" applyFont="1" applyFill="1" applyBorder="1" applyAlignment="1">
      <alignment horizontal="center" vertical="center"/>
    </xf>
    <xf numFmtId="46" fontId="4" fillId="12" borderId="35" xfId="0" applyNumberFormat="1" applyFont="1" applyFill="1" applyBorder="1" applyAlignment="1">
      <alignment horizontal="center" vertical="center"/>
    </xf>
    <xf numFmtId="1" fontId="0" fillId="12" borderId="35" xfId="0" applyNumberFormat="1" applyFill="1" applyBorder="1" applyAlignment="1">
      <alignment horizontal="center" vertical="center"/>
    </xf>
    <xf numFmtId="46" fontId="0" fillId="12" borderId="35" xfId="0" applyNumberForma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3" borderId="45" xfId="0" applyFont="1" applyFill="1" applyBorder="1" applyAlignment="1">
      <alignment horizontal="center" vertical="center" wrapText="1"/>
    </xf>
    <xf numFmtId="0" fontId="0" fillId="21" borderId="56" xfId="0" applyFill="1" applyBorder="1"/>
    <xf numFmtId="0" fontId="0" fillId="21" borderId="52" xfId="0" applyFill="1" applyBorder="1"/>
    <xf numFmtId="0" fontId="0" fillId="21" borderId="53" xfId="0" applyFill="1" applyBorder="1"/>
    <xf numFmtId="0" fontId="0" fillId="21" borderId="52" xfId="0" applyFill="1" applyBorder="1" applyAlignment="1">
      <alignment horizontal="left"/>
    </xf>
    <xf numFmtId="0" fontId="0" fillId="21" borderId="68" xfId="0" applyFill="1" applyBorder="1"/>
    <xf numFmtId="164" fontId="9" fillId="0" borderId="71" xfId="0" applyNumberFormat="1" applyFont="1" applyBorder="1" applyAlignment="1">
      <alignment vertical="center"/>
    </xf>
    <xf numFmtId="164" fontId="9" fillId="0" borderId="47" xfId="0" applyNumberFormat="1" applyFont="1" applyBorder="1" applyAlignment="1">
      <alignment vertical="center"/>
    </xf>
    <xf numFmtId="164" fontId="9" fillId="0" borderId="65" xfId="0" applyNumberFormat="1" applyFont="1" applyBorder="1" applyAlignment="1">
      <alignment vertical="center"/>
    </xf>
    <xf numFmtId="20" fontId="0" fillId="11" borderId="48" xfId="0" applyNumberForma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164" fontId="9" fillId="5" borderId="22" xfId="0" applyNumberFormat="1" applyFont="1" applyFill="1" applyBorder="1" applyAlignment="1">
      <alignment horizontal="center" vertical="center"/>
    </xf>
    <xf numFmtId="164" fontId="9" fillId="5" borderId="60" xfId="0" applyNumberFormat="1" applyFont="1" applyFill="1" applyBorder="1" applyAlignment="1">
      <alignment horizontal="center" vertical="center"/>
    </xf>
    <xf numFmtId="164" fontId="9" fillId="5" borderId="68" xfId="0" applyNumberFormat="1" applyFont="1" applyFill="1" applyBorder="1" applyAlignment="1">
      <alignment horizontal="center" vertical="center"/>
    </xf>
    <xf numFmtId="164" fontId="9" fillId="5" borderId="66" xfId="0" applyNumberFormat="1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3" fillId="16" borderId="23" xfId="0" applyFont="1" applyFill="1" applyBorder="1" applyAlignment="1">
      <alignment horizontal="center" vertical="center"/>
    </xf>
    <xf numFmtId="0" fontId="13" fillId="16" borderId="4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16" fontId="8" fillId="4" borderId="20" xfId="0" applyNumberFormat="1" applyFont="1" applyFill="1" applyBorder="1" applyAlignment="1">
      <alignment horizontal="center" vertical="center"/>
    </xf>
    <xf numFmtId="16" fontId="8" fillId="4" borderId="9" xfId="0" applyNumberFormat="1" applyFont="1" applyFill="1" applyBorder="1" applyAlignment="1">
      <alignment horizontal="center" vertical="center"/>
    </xf>
    <xf numFmtId="16" fontId="8" fillId="4" borderId="21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 vertical="center"/>
    </xf>
    <xf numFmtId="0" fontId="13" fillId="10" borderId="50" xfId="0" applyFont="1" applyFill="1" applyBorder="1" applyAlignment="1">
      <alignment horizontal="center" vertical="center"/>
    </xf>
    <xf numFmtId="164" fontId="9" fillId="7" borderId="32" xfId="0" applyNumberFormat="1" applyFont="1" applyFill="1" applyBorder="1" applyAlignment="1">
      <alignment horizontal="center" vertical="center"/>
    </xf>
    <xf numFmtId="164" fontId="9" fillId="7" borderId="52" xfId="0" applyNumberFormat="1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  <xf numFmtId="164" fontId="9" fillId="10" borderId="32" xfId="0" applyNumberFormat="1" applyFont="1" applyFill="1" applyBorder="1" applyAlignment="1">
      <alignment horizontal="center" vertical="center"/>
    </xf>
    <xf numFmtId="164" fontId="9" fillId="10" borderId="52" xfId="0" applyNumberFormat="1" applyFont="1" applyFill="1" applyBorder="1" applyAlignment="1">
      <alignment horizontal="center" vertical="center"/>
    </xf>
    <xf numFmtId="164" fontId="9" fillId="10" borderId="22" xfId="0" applyNumberFormat="1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16" fontId="8" fillId="4" borderId="17" xfId="0" applyNumberFormat="1" applyFont="1" applyFill="1" applyBorder="1" applyAlignment="1">
      <alignment horizontal="center" vertical="center"/>
    </xf>
    <xf numFmtId="16" fontId="8" fillId="4" borderId="18" xfId="0" applyNumberFormat="1" applyFont="1" applyFill="1" applyBorder="1" applyAlignment="1">
      <alignment horizontal="center" vertical="center"/>
    </xf>
    <xf numFmtId="16" fontId="8" fillId="4" borderId="19" xfId="0" applyNumberFormat="1" applyFont="1" applyFill="1" applyBorder="1" applyAlignment="1">
      <alignment horizontal="center" vertical="center"/>
    </xf>
    <xf numFmtId="18" fontId="0" fillId="7" borderId="32" xfId="0" applyNumberFormat="1" applyFill="1" applyBorder="1" applyAlignment="1">
      <alignment horizontal="center" vertical="center"/>
    </xf>
    <xf numFmtId="18" fontId="0" fillId="7" borderId="52" xfId="0" applyNumberFormat="1" applyFill="1" applyBorder="1" applyAlignment="1">
      <alignment horizontal="center" vertical="center"/>
    </xf>
    <xf numFmtId="18" fontId="0" fillId="7" borderId="22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0" fontId="4" fillId="21" borderId="23" xfId="0" applyFont="1" applyFill="1" applyBorder="1" applyAlignment="1">
      <alignment horizontal="center" vertical="center" wrapText="1"/>
    </xf>
    <xf numFmtId="0" fontId="4" fillId="21" borderId="5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16" fontId="8" fillId="4" borderId="8" xfId="0" applyNumberFormat="1" applyFont="1" applyFill="1" applyBorder="1" applyAlignment="1">
      <alignment horizontal="center" vertical="center"/>
    </xf>
    <xf numFmtId="18" fontId="0" fillId="8" borderId="56" xfId="0" applyNumberFormat="1" applyFill="1" applyBorder="1" applyAlignment="1">
      <alignment horizontal="center" vertical="center"/>
    </xf>
    <xf numFmtId="18" fontId="0" fillId="5" borderId="52" xfId="0" applyNumberFormat="1" applyFill="1" applyBorder="1" applyAlignment="1">
      <alignment horizontal="center" vertical="center"/>
    </xf>
    <xf numFmtId="18" fontId="0" fillId="8" borderId="53" xfId="0" applyNumberFormat="1" applyFill="1" applyBorder="1" applyAlignment="1">
      <alignment horizontal="center" vertical="center"/>
    </xf>
    <xf numFmtId="18" fontId="0" fillId="8" borderId="60" xfId="0" applyNumberFormat="1" applyFill="1" applyBorder="1" applyAlignment="1">
      <alignment horizontal="center" vertical="center"/>
    </xf>
    <xf numFmtId="18" fontId="0" fillId="8" borderId="68" xfId="0" applyNumberFormat="1" applyFill="1" applyBorder="1" applyAlignment="1">
      <alignment horizontal="center" vertical="center"/>
    </xf>
    <xf numFmtId="18" fontId="0" fillId="8" borderId="66" xfId="0" applyNumberForma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164" fontId="9" fillId="5" borderId="14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9" fillId="5" borderId="2" xfId="0" applyNumberFormat="1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/>
    </xf>
    <xf numFmtId="164" fontId="9" fillId="5" borderId="5" xfId="0" applyNumberFormat="1" applyFont="1" applyFill="1" applyBorder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164" fontId="9" fillId="5" borderId="7" xfId="0" applyNumberFormat="1" applyFont="1" applyFill="1" applyBorder="1" applyAlignment="1">
      <alignment horizontal="center" vertical="center"/>
    </xf>
    <xf numFmtId="164" fontId="9" fillId="5" borderId="39" xfId="0" applyNumberFormat="1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164" fontId="9" fillId="5" borderId="49" xfId="0" applyNumberFormat="1" applyFont="1" applyFill="1" applyBorder="1" applyAlignment="1">
      <alignment horizontal="center" vertical="center"/>
    </xf>
    <xf numFmtId="18" fontId="0" fillId="8" borderId="32" xfId="0" applyNumberFormat="1" applyFill="1" applyBorder="1" applyAlignment="1">
      <alignment horizontal="center" vertical="center"/>
    </xf>
    <xf numFmtId="18" fontId="0" fillId="8" borderId="52" xfId="0" applyNumberFormat="1" applyFill="1" applyBorder="1" applyAlignment="1">
      <alignment horizontal="center" vertical="center"/>
    </xf>
    <xf numFmtId="18" fontId="0" fillId="8" borderId="22" xfId="0" applyNumberForma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 wrapText="1"/>
    </xf>
    <xf numFmtId="0" fontId="0" fillId="6" borderId="50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</cellXfs>
  <cellStyles count="3">
    <cellStyle name="Bueno" xfId="2" builtinId="26"/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6861A5-4011-443B-A0B9-B9889D3624FD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860D-53E7-4FEF-824A-49B0F316C1B7}">
  <dimension ref="A1:AS133"/>
  <sheetViews>
    <sheetView showGridLines="0" tabSelected="1" topLeftCell="A10" workbookViewId="0">
      <pane xSplit="4" topLeftCell="E1" activePane="topRight" state="frozen"/>
      <selection pane="topRight" activeCell="A27" sqref="A27"/>
    </sheetView>
  </sheetViews>
  <sheetFormatPr baseColWidth="10" defaultColWidth="9" defaultRowHeight="15" x14ac:dyDescent="0.25"/>
  <cols>
    <col min="1" max="1" width="4.140625" style="1" bestFit="1" customWidth="1"/>
    <col min="2" max="2" width="13.5703125" bestFit="1" customWidth="1"/>
    <col min="3" max="3" width="18" bestFit="1" customWidth="1"/>
    <col min="4" max="4" width="43.28515625" bestFit="1" customWidth="1"/>
    <col min="5" max="5" width="12.85546875" style="27" bestFit="1" customWidth="1"/>
    <col min="6" max="6" width="10.42578125" style="27" bestFit="1" customWidth="1"/>
    <col min="7" max="7" width="13" bestFit="1" customWidth="1"/>
    <col min="8" max="8" width="12.85546875" bestFit="1" customWidth="1"/>
    <col min="9" max="9" width="10.42578125" bestFit="1" customWidth="1"/>
    <col min="10" max="10" width="13" bestFit="1" customWidth="1"/>
    <col min="11" max="11" width="12.85546875" bestFit="1" customWidth="1"/>
    <col min="12" max="12" width="10.42578125" bestFit="1" customWidth="1"/>
    <col min="13" max="13" width="13" bestFit="1" customWidth="1"/>
    <col min="14" max="14" width="12.85546875" bestFit="1" customWidth="1"/>
    <col min="15" max="15" width="13" bestFit="1" customWidth="1"/>
    <col min="16" max="17" width="12.85546875" bestFit="1" customWidth="1"/>
    <col min="18" max="18" width="10.42578125" bestFit="1" customWidth="1"/>
    <col min="19" max="19" width="13" bestFit="1" customWidth="1"/>
    <col min="20" max="20" width="12.85546875" bestFit="1" customWidth="1"/>
    <col min="21" max="21" width="10.42578125" bestFit="1" customWidth="1"/>
    <col min="22" max="22" width="13" style="27" bestFit="1" customWidth="1"/>
    <col min="23" max="23" width="12.85546875" bestFit="1" customWidth="1"/>
    <col min="24" max="24" width="10.42578125" style="27" bestFit="1" customWidth="1"/>
    <col min="25" max="25" width="13" bestFit="1" customWidth="1"/>
    <col min="26" max="27" width="12.7109375" bestFit="1" customWidth="1"/>
    <col min="28" max="28" width="15.7109375" bestFit="1" customWidth="1"/>
    <col min="29" max="29" width="11.7109375" bestFit="1" customWidth="1"/>
    <col min="30" max="33" width="10.5703125" bestFit="1" customWidth="1"/>
    <col min="34" max="34" width="12.5703125" customWidth="1"/>
    <col min="35" max="35" width="17.7109375" bestFit="1" customWidth="1"/>
    <col min="36" max="36" width="10.5703125" bestFit="1" customWidth="1"/>
    <col min="37" max="37" width="13.7109375" style="1" bestFit="1" customWidth="1"/>
    <col min="38" max="38" width="13.85546875" bestFit="1" customWidth="1"/>
    <col min="39" max="39" width="12.85546875" bestFit="1" customWidth="1"/>
    <col min="40" max="40" width="14.140625" bestFit="1" customWidth="1"/>
    <col min="41" max="41" width="84.7109375" bestFit="1" customWidth="1"/>
    <col min="42" max="42" width="5.42578125" bestFit="1" customWidth="1"/>
    <col min="43" max="43" width="28.28515625" bestFit="1" customWidth="1"/>
    <col min="44" max="45" width="11.5703125" bestFit="1" customWidth="1"/>
    <col min="46" max="46" width="13" bestFit="1" customWidth="1"/>
    <col min="48" max="48" width="10.5703125" bestFit="1" customWidth="1"/>
  </cols>
  <sheetData>
    <row r="1" spans="1:45" x14ac:dyDescent="0.25">
      <c r="A1" s="480"/>
      <c r="B1" s="481"/>
      <c r="C1" s="481"/>
      <c r="D1" s="481"/>
      <c r="E1" s="495" t="s">
        <v>279</v>
      </c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7"/>
      <c r="AL1" s="2">
        <v>0.33333333333333331</v>
      </c>
      <c r="AM1" s="2">
        <v>0.20833333333333334</v>
      </c>
      <c r="AO1" s="3">
        <v>0.29166666666666669</v>
      </c>
    </row>
    <row r="2" spans="1:45" ht="54.75" customHeight="1" thickBot="1" x14ac:dyDescent="0.3">
      <c r="A2" s="482"/>
      <c r="B2" s="483"/>
      <c r="C2" s="483"/>
      <c r="D2" s="483"/>
      <c r="E2" s="498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500"/>
    </row>
    <row r="3" spans="1:45" ht="19.5" thickBot="1" x14ac:dyDescent="0.3">
      <c r="A3" s="482"/>
      <c r="B3" s="483"/>
      <c r="C3" s="483"/>
      <c r="D3" s="483"/>
      <c r="E3" s="507" t="s">
        <v>0</v>
      </c>
      <c r="F3" s="508"/>
      <c r="G3" s="509"/>
      <c r="H3" s="476" t="s">
        <v>1</v>
      </c>
      <c r="I3" s="477"/>
      <c r="J3" s="478"/>
      <c r="K3" s="479" t="s">
        <v>2</v>
      </c>
      <c r="L3" s="477"/>
      <c r="M3" s="478"/>
      <c r="N3" s="453" t="s">
        <v>3</v>
      </c>
      <c r="O3" s="454"/>
      <c r="P3" s="455"/>
      <c r="Q3" s="501" t="s">
        <v>4</v>
      </c>
      <c r="R3" s="502"/>
      <c r="S3" s="503"/>
      <c r="T3" s="501" t="s">
        <v>5</v>
      </c>
      <c r="U3" s="502"/>
      <c r="V3" s="503"/>
      <c r="W3" s="501" t="s">
        <v>6</v>
      </c>
      <c r="X3" s="502"/>
      <c r="Y3" s="503"/>
      <c r="Z3" s="504" t="s">
        <v>7</v>
      </c>
    </row>
    <row r="4" spans="1:45" ht="16.5" thickBot="1" x14ac:dyDescent="0.3">
      <c r="A4" s="484"/>
      <c r="B4" s="485"/>
      <c r="C4" s="485"/>
      <c r="D4" s="485"/>
      <c r="E4" s="510">
        <v>45799</v>
      </c>
      <c r="F4" s="511"/>
      <c r="G4" s="512"/>
      <c r="H4" s="511">
        <v>45800</v>
      </c>
      <c r="I4" s="511"/>
      <c r="J4" s="512"/>
      <c r="K4" s="456">
        <v>45801</v>
      </c>
      <c r="L4" s="457"/>
      <c r="M4" s="458"/>
      <c r="N4" s="456">
        <v>45802</v>
      </c>
      <c r="O4" s="457"/>
      <c r="P4" s="458"/>
      <c r="Q4" s="456">
        <v>45803</v>
      </c>
      <c r="R4" s="457"/>
      <c r="S4" s="458"/>
      <c r="T4" s="456">
        <v>45804</v>
      </c>
      <c r="U4" s="457"/>
      <c r="V4" s="458"/>
      <c r="W4" s="456">
        <v>45805</v>
      </c>
      <c r="X4" s="457"/>
      <c r="Y4" s="458"/>
      <c r="Z4" s="505"/>
    </row>
    <row r="5" spans="1:45" ht="15.75" thickBot="1" x14ac:dyDescent="0.3">
      <c r="A5" s="4" t="s">
        <v>8</v>
      </c>
      <c r="B5" s="244" t="s">
        <v>9</v>
      </c>
      <c r="C5" s="5" t="s">
        <v>281</v>
      </c>
      <c r="D5" s="351" t="s">
        <v>10</v>
      </c>
      <c r="E5" s="6" t="s">
        <v>11</v>
      </c>
      <c r="F5" s="7" t="s">
        <v>12</v>
      </c>
      <c r="G5" s="8" t="s">
        <v>13</v>
      </c>
      <c r="H5" s="9" t="s">
        <v>11</v>
      </c>
      <c r="I5" s="7" t="s">
        <v>12</v>
      </c>
      <c r="J5" s="8" t="s">
        <v>13</v>
      </c>
      <c r="K5" s="9" t="s">
        <v>11</v>
      </c>
      <c r="L5" s="7" t="s">
        <v>12</v>
      </c>
      <c r="M5" s="8" t="s">
        <v>13</v>
      </c>
      <c r="N5" s="9" t="s">
        <v>11</v>
      </c>
      <c r="O5" s="7" t="s">
        <v>12</v>
      </c>
      <c r="P5" s="8" t="s">
        <v>13</v>
      </c>
      <c r="Q5" s="9" t="s">
        <v>11</v>
      </c>
      <c r="R5" s="7" t="s">
        <v>12</v>
      </c>
      <c r="S5" s="8" t="s">
        <v>13</v>
      </c>
      <c r="T5" s="9" t="s">
        <v>11</v>
      </c>
      <c r="U5" s="7" t="s">
        <v>12</v>
      </c>
      <c r="V5" s="8" t="s">
        <v>13</v>
      </c>
      <c r="W5" s="9" t="s">
        <v>11</v>
      </c>
      <c r="X5" s="7" t="s">
        <v>12</v>
      </c>
      <c r="Y5" s="8" t="s">
        <v>13</v>
      </c>
      <c r="Z5" s="506"/>
    </row>
    <row r="6" spans="1:45" ht="15.75" customHeight="1" x14ac:dyDescent="0.25">
      <c r="A6" s="10">
        <v>14</v>
      </c>
      <c r="B6" s="172" t="s">
        <v>14</v>
      </c>
      <c r="C6" s="388">
        <v>44011</v>
      </c>
      <c r="D6" s="225" t="s">
        <v>15</v>
      </c>
      <c r="E6" s="11">
        <v>0.28677083333333331</v>
      </c>
      <c r="F6" s="12">
        <v>0.70833333333333337</v>
      </c>
      <c r="G6" s="13">
        <v>0.82063657407407409</v>
      </c>
      <c r="H6" s="281">
        <v>0.30405092592592592</v>
      </c>
      <c r="I6" s="12">
        <v>0.70833333333333337</v>
      </c>
      <c r="J6" s="13">
        <v>0.76820601851851855</v>
      </c>
      <c r="K6" s="281">
        <v>0.24652777777777779</v>
      </c>
      <c r="L6" s="12">
        <v>0.70833333333333337</v>
      </c>
      <c r="M6" s="13">
        <v>0.51175925925925925</v>
      </c>
      <c r="N6" s="373"/>
      <c r="O6" s="368"/>
      <c r="P6" s="371"/>
      <c r="Q6" s="281">
        <v>0.27527777777777779</v>
      </c>
      <c r="R6" s="12">
        <v>0.70833333333333337</v>
      </c>
      <c r="S6" s="13">
        <v>0.73966435185185186</v>
      </c>
      <c r="T6" s="281">
        <v>0.28199074074074076</v>
      </c>
      <c r="U6" s="12">
        <v>0.70833333333333337</v>
      </c>
      <c r="V6" s="13">
        <v>0.7680555555555556</v>
      </c>
      <c r="W6" s="281">
        <v>0.26805555555555555</v>
      </c>
      <c r="X6" s="12">
        <v>0.70833333333333337</v>
      </c>
      <c r="Y6" s="13">
        <v>0.78263888888888888</v>
      </c>
      <c r="Z6" s="365"/>
    </row>
    <row r="7" spans="1:45" ht="12.75" customHeight="1" x14ac:dyDescent="0.25">
      <c r="A7" s="14">
        <v>120</v>
      </c>
      <c r="B7" s="173" t="s">
        <v>16</v>
      </c>
      <c r="C7" s="389">
        <v>45202</v>
      </c>
      <c r="D7" s="226" t="s">
        <v>17</v>
      </c>
      <c r="E7" s="17">
        <v>0.28006944444444443</v>
      </c>
      <c r="F7" s="15">
        <v>0.75</v>
      </c>
      <c r="G7" s="16">
        <v>0.80336805555555557</v>
      </c>
      <c r="H7" s="282">
        <v>0.2472337962962963</v>
      </c>
      <c r="I7" s="15">
        <v>0.75</v>
      </c>
      <c r="J7" s="16">
        <v>0.83916666666666662</v>
      </c>
      <c r="K7" s="282">
        <v>0.28192129629629631</v>
      </c>
      <c r="L7" s="15">
        <v>0.75</v>
      </c>
      <c r="M7" s="16">
        <v>0.76306712962962964</v>
      </c>
      <c r="N7" s="282">
        <v>0.24524305555555556</v>
      </c>
      <c r="O7" s="364"/>
      <c r="P7" s="16">
        <v>0.89792824074074074</v>
      </c>
      <c r="Q7" s="282">
        <v>0.24077546296296296</v>
      </c>
      <c r="R7" s="15">
        <v>0.75</v>
      </c>
      <c r="S7" s="16">
        <v>0.74958333333333338</v>
      </c>
      <c r="T7" s="282">
        <v>0.28459490740740739</v>
      </c>
      <c r="U7" s="15">
        <v>0.75</v>
      </c>
      <c r="V7" s="16">
        <v>0.8256944444444444</v>
      </c>
      <c r="W7" s="282">
        <v>0.27986111111111112</v>
      </c>
      <c r="X7" s="15">
        <v>0.75</v>
      </c>
      <c r="Y7" s="16">
        <v>0.78263888888888888</v>
      </c>
      <c r="Z7" s="198"/>
      <c r="AA7" s="18"/>
      <c r="AB7" s="18"/>
      <c r="AC7" s="19"/>
      <c r="AD7" s="20"/>
      <c r="AH7" s="21"/>
      <c r="AI7" s="22"/>
      <c r="AJ7" s="22"/>
      <c r="AK7" s="23"/>
      <c r="AL7" s="22"/>
    </row>
    <row r="8" spans="1:45" ht="15.75" customHeight="1" x14ac:dyDescent="0.25">
      <c r="A8" s="14">
        <v>139</v>
      </c>
      <c r="B8" s="24" t="s">
        <v>14</v>
      </c>
      <c r="C8" s="390">
        <v>45376</v>
      </c>
      <c r="D8" s="226" t="s">
        <v>18</v>
      </c>
      <c r="E8" s="473" t="s">
        <v>274</v>
      </c>
      <c r="F8" s="474"/>
      <c r="G8" s="475"/>
      <c r="H8" s="473" t="s">
        <v>274</v>
      </c>
      <c r="I8" s="474"/>
      <c r="J8" s="475"/>
      <c r="K8" s="473" t="s">
        <v>274</v>
      </c>
      <c r="L8" s="474"/>
      <c r="M8" s="475"/>
      <c r="N8" s="282">
        <v>0.39456018518518521</v>
      </c>
      <c r="O8" s="364"/>
      <c r="P8" s="16"/>
      <c r="Q8" s="282">
        <v>0.23884259259259261</v>
      </c>
      <c r="R8" s="15">
        <v>0.75</v>
      </c>
      <c r="S8" s="16">
        <v>0.80510416666666662</v>
      </c>
      <c r="T8" s="282">
        <v>0.8305555555555556</v>
      </c>
      <c r="U8" s="15">
        <v>0.75</v>
      </c>
      <c r="V8" s="16">
        <v>0.11666666666666667</v>
      </c>
      <c r="W8" s="282">
        <v>0.86319444444444449</v>
      </c>
      <c r="X8" s="15">
        <v>0.75</v>
      </c>
      <c r="Y8" s="16">
        <v>0.1111111111111111</v>
      </c>
      <c r="Z8" s="198"/>
      <c r="AA8" s="18"/>
      <c r="AB8" s="18"/>
      <c r="AC8" s="19"/>
      <c r="AD8" s="20"/>
      <c r="AE8" s="18"/>
      <c r="AF8" s="18"/>
      <c r="AH8" s="21"/>
      <c r="AI8" s="22"/>
      <c r="AJ8" s="22"/>
      <c r="AK8" s="23"/>
      <c r="AL8" s="22"/>
    </row>
    <row r="9" spans="1:45" ht="15.75" customHeight="1" x14ac:dyDescent="0.25">
      <c r="A9" s="14">
        <v>15</v>
      </c>
      <c r="B9" s="173" t="s">
        <v>16</v>
      </c>
      <c r="C9" s="389">
        <v>45418</v>
      </c>
      <c r="D9" s="226" t="s">
        <v>19</v>
      </c>
      <c r="E9" s="17">
        <v>0.28685185185185186</v>
      </c>
      <c r="F9" s="15">
        <v>0.70833333333333337</v>
      </c>
      <c r="G9" s="16">
        <v>0.70833333333333337</v>
      </c>
      <c r="H9" s="440" t="s">
        <v>235</v>
      </c>
      <c r="I9" s="441"/>
      <c r="J9" s="442"/>
      <c r="K9" s="282">
        <v>0.24677083333333333</v>
      </c>
      <c r="L9" s="15">
        <v>0.70833333333333337</v>
      </c>
      <c r="M9" s="16">
        <v>0.68739583333333332</v>
      </c>
      <c r="N9" s="374"/>
      <c r="O9" s="364"/>
      <c r="P9" s="372"/>
      <c r="Q9" s="282">
        <v>0.27519675925925924</v>
      </c>
      <c r="R9" s="15">
        <v>0.70833333333333337</v>
      </c>
      <c r="S9" s="16">
        <v>0.74106481481481479</v>
      </c>
      <c r="T9" s="282">
        <v>0.28188657407407408</v>
      </c>
      <c r="U9" s="15">
        <v>0.70833333333333337</v>
      </c>
      <c r="V9" s="16">
        <v>0.70833333333333337</v>
      </c>
      <c r="W9" s="282">
        <v>0.29166666666666669</v>
      </c>
      <c r="X9" s="15">
        <v>0.70833333333333337</v>
      </c>
      <c r="Y9" s="16">
        <v>0.75138888888888888</v>
      </c>
      <c r="Z9" s="198">
        <v>1</v>
      </c>
      <c r="AA9" s="18"/>
      <c r="AB9" s="18"/>
      <c r="AC9" s="19"/>
      <c r="AD9" s="20"/>
      <c r="AH9" s="21"/>
      <c r="AI9" s="22"/>
      <c r="AJ9" s="22"/>
      <c r="AK9" s="23"/>
      <c r="AL9" s="22"/>
    </row>
    <row r="10" spans="1:45" ht="15" customHeight="1" x14ac:dyDescent="0.25">
      <c r="A10" s="14">
        <v>18</v>
      </c>
      <c r="B10" s="24" t="s">
        <v>14</v>
      </c>
      <c r="C10" s="390">
        <v>45607</v>
      </c>
      <c r="D10" s="226" t="s">
        <v>20</v>
      </c>
      <c r="E10" s="440" t="s">
        <v>235</v>
      </c>
      <c r="F10" s="441"/>
      <c r="G10" s="442"/>
      <c r="H10" s="282">
        <v>0.29233796296296294</v>
      </c>
      <c r="I10" s="15">
        <v>0.75</v>
      </c>
      <c r="J10" s="16">
        <v>0.74815972222222227</v>
      </c>
      <c r="K10" s="282">
        <v>0.28987268518518516</v>
      </c>
      <c r="L10" s="15">
        <v>0.75</v>
      </c>
      <c r="M10" s="16">
        <v>0.59517361111111111</v>
      </c>
      <c r="N10" s="282">
        <v>0.25473379629629628</v>
      </c>
      <c r="O10" s="364"/>
      <c r="P10" s="16">
        <v>0.61645833333333333</v>
      </c>
      <c r="Q10" s="282">
        <v>0.30116898148148147</v>
      </c>
      <c r="R10" s="15">
        <v>0.75</v>
      </c>
      <c r="S10" s="16">
        <v>0.74973379629629633</v>
      </c>
      <c r="T10" s="282">
        <v>0.30200231481481482</v>
      </c>
      <c r="U10" s="15">
        <v>0.75</v>
      </c>
      <c r="V10" s="16">
        <v>0.75</v>
      </c>
      <c r="W10" s="282">
        <v>0.24513888888888888</v>
      </c>
      <c r="X10" s="15">
        <v>0.75</v>
      </c>
      <c r="Y10" s="16">
        <v>0.75069444444444444</v>
      </c>
      <c r="Z10" s="198">
        <v>1</v>
      </c>
      <c r="AA10" s="18"/>
      <c r="AB10" s="18"/>
      <c r="AC10" s="19"/>
      <c r="AD10" s="20"/>
      <c r="AH10" s="21"/>
      <c r="AI10" s="22"/>
      <c r="AJ10" s="22"/>
      <c r="AK10" s="23"/>
      <c r="AL10" s="22"/>
    </row>
    <row r="11" spans="1:45" ht="15" customHeight="1" x14ac:dyDescent="0.25">
      <c r="A11" s="14">
        <v>168</v>
      </c>
      <c r="B11" s="173" t="s">
        <v>16</v>
      </c>
      <c r="C11" s="389">
        <v>45607</v>
      </c>
      <c r="D11" s="226" t="s">
        <v>21</v>
      </c>
      <c r="E11" s="17">
        <v>0.29761574074074076</v>
      </c>
      <c r="F11" s="15">
        <v>0.75</v>
      </c>
      <c r="G11" s="16">
        <v>0.78300925925925924</v>
      </c>
      <c r="H11" s="282">
        <v>0.2528009259259259</v>
      </c>
      <c r="I11" s="15">
        <v>0.75</v>
      </c>
      <c r="J11" s="16">
        <v>0.82678240740740738</v>
      </c>
      <c r="K11" s="282">
        <v>0.29166666666666669</v>
      </c>
      <c r="L11" s="15">
        <v>0.75</v>
      </c>
      <c r="M11" s="16">
        <v>0.5954976851851852</v>
      </c>
      <c r="N11" s="470" t="s">
        <v>91</v>
      </c>
      <c r="O11" s="471"/>
      <c r="P11" s="472"/>
      <c r="Q11" s="282">
        <v>0.28945601851851854</v>
      </c>
      <c r="R11" s="15">
        <v>0.75</v>
      </c>
      <c r="S11" s="16">
        <v>0.750462962962963</v>
      </c>
      <c r="T11" s="282">
        <v>0.29592592592592593</v>
      </c>
      <c r="U11" s="15">
        <v>0.75</v>
      </c>
      <c r="V11" s="16">
        <v>0.75</v>
      </c>
      <c r="W11" s="282">
        <v>0.29652777777777778</v>
      </c>
      <c r="X11" s="15">
        <v>0.75</v>
      </c>
      <c r="Y11" s="16">
        <v>0.75902777777777775</v>
      </c>
      <c r="Z11" s="198"/>
      <c r="AA11" s="18"/>
      <c r="AB11" s="18"/>
      <c r="AC11" s="19"/>
      <c r="AD11" s="44"/>
      <c r="AH11" s="21"/>
      <c r="AI11" s="22"/>
      <c r="AJ11" s="22"/>
      <c r="AK11" s="23"/>
      <c r="AL11" s="22"/>
    </row>
    <row r="12" spans="1:45" ht="15" customHeight="1" x14ac:dyDescent="0.25">
      <c r="A12" s="14">
        <v>175</v>
      </c>
      <c r="B12" s="173" t="s">
        <v>16</v>
      </c>
      <c r="C12" s="389">
        <v>45304</v>
      </c>
      <c r="D12" s="226" t="s">
        <v>90</v>
      </c>
      <c r="E12" s="17">
        <v>0.2515162037037037</v>
      </c>
      <c r="F12" s="15">
        <v>0.75</v>
      </c>
      <c r="G12" s="16">
        <v>0.80040509259259263</v>
      </c>
      <c r="H12" s="282">
        <v>0.29483796296296294</v>
      </c>
      <c r="I12" s="15">
        <v>0.75</v>
      </c>
      <c r="J12" s="16">
        <v>0.75053240740740745</v>
      </c>
      <c r="K12" s="282">
        <v>0.24532407407407408</v>
      </c>
      <c r="L12" s="15">
        <v>0.75</v>
      </c>
      <c r="M12" s="16">
        <v>0.85127314814814814</v>
      </c>
      <c r="N12" s="282">
        <v>0.26423611111111112</v>
      </c>
      <c r="O12" s="364"/>
      <c r="P12" s="16"/>
      <c r="Q12" s="282">
        <v>0.2527314814814815</v>
      </c>
      <c r="R12" s="15">
        <v>0.75</v>
      </c>
      <c r="S12" s="16">
        <v>0.76090277777777782</v>
      </c>
      <c r="T12" s="282">
        <v>0.28898148148148151</v>
      </c>
      <c r="U12" s="15">
        <v>0.75</v>
      </c>
      <c r="V12" s="16">
        <v>0.75069444444444444</v>
      </c>
      <c r="W12" s="282">
        <v>0.24236111111111111</v>
      </c>
      <c r="X12" s="15">
        <v>0.75</v>
      </c>
      <c r="Y12" s="16">
        <v>0.75555555555555554</v>
      </c>
      <c r="Z12" s="198"/>
      <c r="AA12" s="18"/>
      <c r="AB12" s="18"/>
      <c r="AC12" s="19"/>
      <c r="AD12" s="44"/>
      <c r="AH12" s="21"/>
      <c r="AI12" s="22"/>
      <c r="AJ12" s="22"/>
      <c r="AK12" s="23"/>
      <c r="AL12" s="22"/>
    </row>
    <row r="13" spans="1:45" x14ac:dyDescent="0.25">
      <c r="A13" s="14">
        <v>180</v>
      </c>
      <c r="B13" s="173" t="s">
        <v>100</v>
      </c>
      <c r="C13" s="389">
        <v>45695</v>
      </c>
      <c r="D13" s="226" t="s">
        <v>96</v>
      </c>
      <c r="E13" s="17">
        <v>0.28957175925925926</v>
      </c>
      <c r="F13" s="15">
        <v>0.75</v>
      </c>
      <c r="G13" s="16">
        <v>0.7515856481481481</v>
      </c>
      <c r="H13" s="282">
        <v>0.29668981481481482</v>
      </c>
      <c r="I13" s="15">
        <v>0.75</v>
      </c>
      <c r="J13" s="16">
        <v>0.74905092592592593</v>
      </c>
      <c r="K13" s="282">
        <v>0.29146990740740741</v>
      </c>
      <c r="L13" s="15">
        <v>0.75</v>
      </c>
      <c r="M13" s="16">
        <v>0.54166666666666663</v>
      </c>
      <c r="N13" s="374"/>
      <c r="O13" s="364"/>
      <c r="P13" s="372"/>
      <c r="Q13" s="282">
        <v>0.27486111111111111</v>
      </c>
      <c r="R13" s="15">
        <v>0.75</v>
      </c>
      <c r="S13" s="16">
        <v>0.76349537037037041</v>
      </c>
      <c r="T13" s="282">
        <v>0.28310185185185183</v>
      </c>
      <c r="U13" s="15">
        <v>0.75</v>
      </c>
      <c r="V13" s="16">
        <v>0.75</v>
      </c>
      <c r="W13" s="282">
        <v>0.27916666666666667</v>
      </c>
      <c r="X13" s="15">
        <v>0.75</v>
      </c>
      <c r="Y13" s="16">
        <v>0.75</v>
      </c>
      <c r="Z13" s="198"/>
      <c r="AA13" s="18"/>
    </row>
    <row r="14" spans="1:45" x14ac:dyDescent="0.25">
      <c r="A14" s="14">
        <v>184</v>
      </c>
      <c r="B14" s="24" t="s">
        <v>14</v>
      </c>
      <c r="C14" s="390">
        <v>45720</v>
      </c>
      <c r="D14" s="226" t="s">
        <v>122</v>
      </c>
      <c r="E14" s="17">
        <v>0.2401851851851852</v>
      </c>
      <c r="F14" s="15">
        <v>0.75</v>
      </c>
      <c r="G14" s="16">
        <v>0.75193287037037038</v>
      </c>
      <c r="H14" s="282">
        <v>0.23693287037037036</v>
      </c>
      <c r="I14" s="15">
        <v>0.75</v>
      </c>
      <c r="J14" s="16">
        <v>0.82707175925925924</v>
      </c>
      <c r="K14" s="282">
        <v>0.23866898148148147</v>
      </c>
      <c r="L14" s="15">
        <v>0.75</v>
      </c>
      <c r="M14" s="16">
        <v>0.7708680555555556</v>
      </c>
      <c r="N14" s="282">
        <v>0.21834490740740742</v>
      </c>
      <c r="O14" s="364"/>
      <c r="P14" s="16">
        <v>0.88211805555555556</v>
      </c>
      <c r="Q14" s="282">
        <v>0.27560185185185188</v>
      </c>
      <c r="R14" s="15">
        <v>0.75</v>
      </c>
      <c r="S14" s="16">
        <v>0.82098379629629625</v>
      </c>
      <c r="T14" s="282">
        <v>0.26803240740740741</v>
      </c>
      <c r="U14" s="15">
        <v>0.75</v>
      </c>
      <c r="V14" s="16">
        <v>0.76458333333333328</v>
      </c>
      <c r="W14" s="282">
        <v>0.2326388888888889</v>
      </c>
      <c r="X14" s="15">
        <v>0.75</v>
      </c>
      <c r="Y14" s="16">
        <v>0.76249999999999996</v>
      </c>
      <c r="Z14" s="198"/>
      <c r="AA14" s="18"/>
    </row>
    <row r="15" spans="1:45" ht="15" customHeight="1" x14ac:dyDescent="0.25">
      <c r="A15" s="14">
        <v>185</v>
      </c>
      <c r="B15" s="24" t="s">
        <v>14</v>
      </c>
      <c r="C15" s="390">
        <v>45721</v>
      </c>
      <c r="D15" s="226" t="s">
        <v>102</v>
      </c>
      <c r="E15" s="17">
        <v>0.29166666666666669</v>
      </c>
      <c r="F15" s="15">
        <v>0.75</v>
      </c>
      <c r="G15" s="16">
        <v>0.75</v>
      </c>
      <c r="H15" s="17">
        <v>0.29166666666666669</v>
      </c>
      <c r="I15" s="15">
        <v>0.75</v>
      </c>
      <c r="J15" s="16">
        <v>0.75</v>
      </c>
      <c r="K15" s="17">
        <v>0.29166666666666669</v>
      </c>
      <c r="L15" s="15">
        <v>0.75</v>
      </c>
      <c r="M15" s="16">
        <v>0.75</v>
      </c>
      <c r="N15" s="374"/>
      <c r="O15" s="364"/>
      <c r="P15" s="372"/>
      <c r="Q15" s="17">
        <v>0.29166666666666669</v>
      </c>
      <c r="R15" s="15">
        <v>0.75</v>
      </c>
      <c r="S15" s="16">
        <v>0.75</v>
      </c>
      <c r="T15" s="17">
        <v>0.29166666666666669</v>
      </c>
      <c r="U15" s="15">
        <v>0.75</v>
      </c>
      <c r="V15" s="16">
        <v>0.75</v>
      </c>
      <c r="W15" s="17">
        <v>0.29166666666666669</v>
      </c>
      <c r="X15" s="15">
        <v>0.75</v>
      </c>
      <c r="Y15" s="16">
        <v>0.75</v>
      </c>
      <c r="Z15" s="198"/>
      <c r="AA15" s="18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R15" s="28"/>
      <c r="AS15" s="28"/>
    </row>
    <row r="16" spans="1:45" ht="15" customHeight="1" x14ac:dyDescent="0.25">
      <c r="A16" s="14">
        <v>186</v>
      </c>
      <c r="B16" s="173" t="s">
        <v>16</v>
      </c>
      <c r="C16" s="389">
        <v>45726</v>
      </c>
      <c r="D16" s="226" t="s">
        <v>105</v>
      </c>
      <c r="E16" s="17">
        <v>0.28366898148148151</v>
      </c>
      <c r="F16" s="15">
        <v>0.75</v>
      </c>
      <c r="G16" s="16">
        <v>0.79508101851851853</v>
      </c>
      <c r="H16" s="282">
        <v>0.24086805555555554</v>
      </c>
      <c r="I16" s="15">
        <v>0.75</v>
      </c>
      <c r="J16" s="16">
        <v>0.82326388888888891</v>
      </c>
      <c r="K16" s="282">
        <v>0.24520833333333333</v>
      </c>
      <c r="L16" s="15">
        <v>0.75</v>
      </c>
      <c r="M16" s="16">
        <v>0.7232291666666667</v>
      </c>
      <c r="N16" s="282">
        <v>0.24378472222222222</v>
      </c>
      <c r="O16" s="364"/>
      <c r="P16" s="16"/>
      <c r="Q16" s="282">
        <v>0.24273148148148149</v>
      </c>
      <c r="R16" s="15">
        <v>0.75</v>
      </c>
      <c r="S16" s="16">
        <v>0.75026620370370367</v>
      </c>
      <c r="T16" s="513" t="s">
        <v>91</v>
      </c>
      <c r="U16" s="514"/>
      <c r="V16" s="515"/>
      <c r="W16" s="282">
        <v>0.23402777777777778</v>
      </c>
      <c r="X16" s="15">
        <v>0.75</v>
      </c>
      <c r="Y16" s="16">
        <v>0.75</v>
      </c>
      <c r="Z16" s="198"/>
      <c r="AA16" s="18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R16" s="28"/>
      <c r="AS16" s="28"/>
    </row>
    <row r="17" spans="1:45" ht="15.75" customHeight="1" x14ac:dyDescent="0.25">
      <c r="A17" s="197">
        <v>190</v>
      </c>
      <c r="B17" s="173" t="s">
        <v>16</v>
      </c>
      <c r="C17" s="389">
        <v>45742</v>
      </c>
      <c r="D17" s="226" t="s">
        <v>113</v>
      </c>
      <c r="E17" s="17">
        <v>0.29166666666666669</v>
      </c>
      <c r="F17" s="15">
        <v>0.75</v>
      </c>
      <c r="G17" s="16">
        <v>0.80846064814814811</v>
      </c>
      <c r="H17" s="282">
        <v>0.22012731481481482</v>
      </c>
      <c r="I17" s="15">
        <v>0.75</v>
      </c>
      <c r="J17" s="16">
        <v>0.83934027777777775</v>
      </c>
      <c r="K17" s="282">
        <v>0.24395833333333333</v>
      </c>
      <c r="L17" s="15">
        <v>0.75</v>
      </c>
      <c r="M17" s="16">
        <v>0.75</v>
      </c>
      <c r="N17" s="282">
        <v>0.29166666666666669</v>
      </c>
      <c r="O17" s="364"/>
      <c r="P17" s="16">
        <v>0.61246527777777782</v>
      </c>
      <c r="Q17" s="282">
        <v>0.24850694444444443</v>
      </c>
      <c r="R17" s="15">
        <v>0.75</v>
      </c>
      <c r="S17" s="16">
        <v>0.7506018518518518</v>
      </c>
      <c r="T17" s="282">
        <v>8.8946759259259253E-2</v>
      </c>
      <c r="U17" s="15">
        <v>0.75</v>
      </c>
      <c r="V17" s="16">
        <v>0.11666666666666667</v>
      </c>
      <c r="W17" s="282">
        <v>0.86319444444444449</v>
      </c>
      <c r="X17" s="15">
        <v>0.75</v>
      </c>
      <c r="Y17" s="16">
        <v>0.1111111111111111</v>
      </c>
      <c r="Z17" s="198"/>
      <c r="AA17" s="18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R17" s="28"/>
      <c r="AS17" s="28"/>
    </row>
    <row r="18" spans="1:45" ht="15.75" customHeight="1" x14ac:dyDescent="0.25">
      <c r="A18" s="14">
        <v>192</v>
      </c>
      <c r="B18" s="173" t="s">
        <v>16</v>
      </c>
      <c r="C18" s="389">
        <v>45742</v>
      </c>
      <c r="D18" s="226" t="s">
        <v>114</v>
      </c>
      <c r="E18" s="440" t="s">
        <v>235</v>
      </c>
      <c r="F18" s="441"/>
      <c r="G18" s="442"/>
      <c r="H18" s="282">
        <v>0.23774305555555555</v>
      </c>
      <c r="I18" s="15">
        <v>0.75</v>
      </c>
      <c r="J18" s="16">
        <v>0.83923611111111107</v>
      </c>
      <c r="K18" s="282">
        <v>0.23511574074074074</v>
      </c>
      <c r="L18" s="15">
        <v>0.75</v>
      </c>
      <c r="M18" s="16">
        <v>0.72212962962962968</v>
      </c>
      <c r="N18" s="282">
        <v>0.23938657407407407</v>
      </c>
      <c r="O18" s="364"/>
      <c r="P18" s="16">
        <v>0.88148148148148153</v>
      </c>
      <c r="Q18" s="282">
        <v>0.26678240740740738</v>
      </c>
      <c r="R18" s="15">
        <v>0.75</v>
      </c>
      <c r="S18" s="16">
        <v>0.75119212962962967</v>
      </c>
      <c r="T18" s="282">
        <v>0.28797453703703701</v>
      </c>
      <c r="U18" s="15">
        <v>0.75</v>
      </c>
      <c r="V18" s="16">
        <v>0.75069444444444444</v>
      </c>
      <c r="W18" s="282">
        <v>0.24097222222222223</v>
      </c>
      <c r="X18" s="15">
        <v>0.75</v>
      </c>
      <c r="Y18" s="16">
        <v>0.75555555555555554</v>
      </c>
      <c r="Z18" s="366">
        <v>1</v>
      </c>
      <c r="AA18" s="18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R18" s="28"/>
      <c r="AS18" s="28"/>
    </row>
    <row r="19" spans="1:45" ht="15.75" customHeight="1" thickBot="1" x14ac:dyDescent="0.3">
      <c r="A19" s="255">
        <v>195</v>
      </c>
      <c r="B19" s="336" t="s">
        <v>14</v>
      </c>
      <c r="C19" s="391">
        <v>45789</v>
      </c>
      <c r="D19" s="331" t="s">
        <v>233</v>
      </c>
      <c r="E19" s="443" t="s">
        <v>235</v>
      </c>
      <c r="F19" s="444"/>
      <c r="G19" s="445"/>
      <c r="H19" s="370">
        <v>0.26740740740740743</v>
      </c>
      <c r="I19" s="274">
        <v>0.75</v>
      </c>
      <c r="J19" s="369">
        <v>0.74922453703703706</v>
      </c>
      <c r="K19" s="370">
        <v>0.28501157407407407</v>
      </c>
      <c r="L19" s="274">
        <v>0.75</v>
      </c>
      <c r="M19" s="369">
        <v>0.76230324074074074</v>
      </c>
      <c r="N19" s="470" t="s">
        <v>91</v>
      </c>
      <c r="O19" s="471"/>
      <c r="P19" s="472"/>
      <c r="Q19" s="370">
        <v>0.28759259259259257</v>
      </c>
      <c r="R19" s="274">
        <v>0.75</v>
      </c>
      <c r="S19" s="369">
        <v>0.75</v>
      </c>
      <c r="T19" s="370">
        <v>0.28233796296296299</v>
      </c>
      <c r="U19" s="274">
        <v>0.75</v>
      </c>
      <c r="V19" s="369">
        <v>0.82222222222222219</v>
      </c>
      <c r="W19" s="370">
        <v>0.28819444444444442</v>
      </c>
      <c r="X19" s="274">
        <v>0.75</v>
      </c>
      <c r="Y19" s="369">
        <v>0.76041666666666663</v>
      </c>
      <c r="Z19" s="367">
        <v>1</v>
      </c>
      <c r="AA19" s="18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R19" s="28"/>
      <c r="AS19" s="28"/>
    </row>
    <row r="20" spans="1:45" ht="15" customHeight="1" thickBot="1" x14ac:dyDescent="0.3">
      <c r="A20"/>
      <c r="D20" s="18"/>
      <c r="E20" s="18"/>
      <c r="F20" s="18"/>
      <c r="G20" s="21"/>
      <c r="H20" s="18"/>
      <c r="I20" s="18"/>
      <c r="J20" s="18"/>
      <c r="K20" s="25"/>
      <c r="L20" s="18"/>
      <c r="M20" s="18"/>
      <c r="N20" s="18"/>
      <c r="O20" s="18"/>
      <c r="P20" s="18"/>
      <c r="Q20" s="18"/>
      <c r="R20" s="18"/>
      <c r="T20" s="18"/>
      <c r="U20" s="21"/>
      <c r="V20" s="26"/>
      <c r="W20" s="18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R20" s="28"/>
      <c r="AS20" s="28"/>
    </row>
    <row r="21" spans="1:45" ht="62.25" thickBot="1" x14ac:dyDescent="0.3">
      <c r="A21"/>
      <c r="D21" s="18"/>
      <c r="E21" s="18"/>
      <c r="F21" s="18"/>
      <c r="G21" s="21"/>
      <c r="H21" s="18"/>
      <c r="I21" s="18"/>
      <c r="J21" s="18"/>
      <c r="K21" s="25"/>
      <c r="L21" s="18"/>
      <c r="M21" s="18"/>
      <c r="N21" s="18"/>
      <c r="O21" s="18"/>
      <c r="P21" s="18"/>
      <c r="Q21" s="18"/>
      <c r="R21" s="18"/>
      <c r="T21" s="18"/>
      <c r="U21" s="21"/>
      <c r="V21" s="26"/>
      <c r="W21" s="18"/>
      <c r="AC21" s="425" t="s">
        <v>22</v>
      </c>
      <c r="AD21" s="426"/>
      <c r="AE21" s="426"/>
      <c r="AF21" s="426"/>
      <c r="AG21" s="426"/>
      <c r="AH21" s="426"/>
      <c r="AI21" s="426"/>
      <c r="AJ21" s="426"/>
      <c r="AK21" s="426"/>
      <c r="AL21" s="426"/>
      <c r="AM21" s="426"/>
      <c r="AN21" s="426"/>
      <c r="AO21" s="427"/>
      <c r="AR21" s="28"/>
      <c r="AS21" s="28"/>
    </row>
    <row r="22" spans="1:45" ht="75.75" thickBot="1" x14ac:dyDescent="0.3">
      <c r="A22" s="30" t="s">
        <v>8</v>
      </c>
      <c r="B22" s="30" t="s">
        <v>9</v>
      </c>
      <c r="C22" s="30" t="s">
        <v>281</v>
      </c>
      <c r="D22" s="174" t="s">
        <v>10</v>
      </c>
      <c r="E22" s="175" t="s">
        <v>23</v>
      </c>
      <c r="F22" s="176" t="s">
        <v>24</v>
      </c>
      <c r="G22" s="177" t="s">
        <v>25</v>
      </c>
      <c r="H22" s="175" t="s">
        <v>26</v>
      </c>
      <c r="I22" s="176" t="s">
        <v>24</v>
      </c>
      <c r="J22" s="177" t="s">
        <v>25</v>
      </c>
      <c r="K22" s="178" t="s">
        <v>27</v>
      </c>
      <c r="L22" s="176" t="s">
        <v>24</v>
      </c>
      <c r="M22" s="177" t="s">
        <v>25</v>
      </c>
      <c r="N22" s="178" t="s">
        <v>28</v>
      </c>
      <c r="O22" s="176" t="s">
        <v>24</v>
      </c>
      <c r="P22" s="177" t="s">
        <v>29</v>
      </c>
      <c r="Q22" s="178" t="s">
        <v>30</v>
      </c>
      <c r="R22" s="176" t="s">
        <v>24</v>
      </c>
      <c r="S22" s="177" t="s">
        <v>29</v>
      </c>
      <c r="T22" s="178" t="s">
        <v>31</v>
      </c>
      <c r="U22" s="176" t="s">
        <v>24</v>
      </c>
      <c r="V22" s="177" t="s">
        <v>29</v>
      </c>
      <c r="W22" s="178" t="s">
        <v>32</v>
      </c>
      <c r="X22" s="176" t="s">
        <v>24</v>
      </c>
      <c r="Y22" s="177" t="s">
        <v>25</v>
      </c>
      <c r="Z22" s="168" t="s">
        <v>33</v>
      </c>
      <c r="AA22" s="179" t="s">
        <v>34</v>
      </c>
      <c r="AB22" s="44"/>
      <c r="AC22" s="30" t="s">
        <v>35</v>
      </c>
      <c r="AD22" s="30" t="s">
        <v>36</v>
      </c>
      <c r="AE22" s="31" t="s">
        <v>37</v>
      </c>
      <c r="AF22" s="31" t="s">
        <v>38</v>
      </c>
      <c r="AG22" s="31" t="s">
        <v>39</v>
      </c>
      <c r="AH22" s="31" t="s">
        <v>89</v>
      </c>
      <c r="AI22" s="31" t="s">
        <v>40</v>
      </c>
      <c r="AJ22" s="30" t="s">
        <v>7</v>
      </c>
      <c r="AK22" s="30" t="s">
        <v>41</v>
      </c>
      <c r="AL22" s="32" t="s">
        <v>42</v>
      </c>
      <c r="AM22" s="33" t="s">
        <v>43</v>
      </c>
      <c r="AN22" s="32" t="s">
        <v>44</v>
      </c>
      <c r="AO22" s="34" t="s">
        <v>45</v>
      </c>
    </row>
    <row r="23" spans="1:45" x14ac:dyDescent="0.25">
      <c r="A23" s="10">
        <v>14</v>
      </c>
      <c r="B23" s="172" t="s">
        <v>14</v>
      </c>
      <c r="C23" s="396">
        <v>44011</v>
      </c>
      <c r="D23" s="392" t="s">
        <v>15</v>
      </c>
      <c r="E23" s="210"/>
      <c r="F23" s="35"/>
      <c r="G23" s="186"/>
      <c r="H23" s="185"/>
      <c r="I23" s="35"/>
      <c r="J23" s="35"/>
      <c r="K23" s="35"/>
      <c r="L23" s="35"/>
      <c r="M23" s="35"/>
      <c r="N23" s="35"/>
      <c r="O23" s="35"/>
      <c r="P23" s="35"/>
      <c r="Q23" s="185"/>
      <c r="R23" s="35"/>
      <c r="S23" s="35"/>
      <c r="T23" s="185"/>
      <c r="U23" s="35"/>
      <c r="V23" s="35"/>
      <c r="W23" s="35"/>
      <c r="X23" s="35"/>
      <c r="Y23" s="199"/>
      <c r="Z23" s="251">
        <f>1900</f>
        <v>1900</v>
      </c>
      <c r="AA23" s="254">
        <f t="shared" ref="AA23:AA33" si="0">+V23+S23+P23+M23+J23+G23+Z23+Y23</f>
        <v>1900</v>
      </c>
      <c r="AC23" s="238"/>
      <c r="AD23" s="234">
        <v>2333</v>
      </c>
      <c r="AE23" s="246">
        <f t="shared" ref="AE23:AE28" si="1">AD23/7</f>
        <v>333.28571428571428</v>
      </c>
      <c r="AF23" s="249">
        <f t="shared" ref="AF23:AF33" si="2">+AA23+AC23</f>
        <v>1900</v>
      </c>
      <c r="AG23" s="37">
        <f t="shared" ref="AG23:AG28" si="3">AD23+AF23</f>
        <v>4233</v>
      </c>
      <c r="AH23" s="202"/>
      <c r="AI23" s="213">
        <v>654.03</v>
      </c>
      <c r="AJ23" s="36">
        <f t="shared" ref="AJ23:AJ36" si="4">AE23*Z6</f>
        <v>0</v>
      </c>
      <c r="AK23" s="37">
        <f t="shared" ref="AK23:AK28" si="5">AH23+AI23+AJ23</f>
        <v>654.03</v>
      </c>
      <c r="AL23" s="38">
        <f t="shared" ref="AL23:AL28" si="6">AG23-AK23</f>
        <v>3578.9700000000003</v>
      </c>
      <c r="AM23" s="206"/>
      <c r="AN23" s="208">
        <f t="shared" ref="AN23:AN36" si="7">+AL23-AM23</f>
        <v>3578.9700000000003</v>
      </c>
      <c r="AO23" s="273"/>
    </row>
    <row r="24" spans="1:45" x14ac:dyDescent="0.25">
      <c r="A24" s="14">
        <v>120</v>
      </c>
      <c r="B24" s="173" t="s">
        <v>16</v>
      </c>
      <c r="C24" s="397">
        <v>45202</v>
      </c>
      <c r="D24" s="393" t="s">
        <v>17</v>
      </c>
      <c r="E24" s="409"/>
      <c r="F24" s="410"/>
      <c r="G24" s="410"/>
      <c r="H24" s="411"/>
      <c r="I24" s="410"/>
      <c r="J24" s="410"/>
      <c r="K24" s="412"/>
      <c r="L24" s="410"/>
      <c r="M24" s="410"/>
      <c r="N24" s="412"/>
      <c r="O24" s="410"/>
      <c r="P24" s="410"/>
      <c r="Q24" s="413"/>
      <c r="R24" s="410"/>
      <c r="S24" s="410"/>
      <c r="T24" s="413"/>
      <c r="U24" s="410"/>
      <c r="V24" s="410"/>
      <c r="W24" s="180"/>
      <c r="X24" s="39"/>
      <c r="Y24" s="200"/>
      <c r="Z24" s="253">
        <f>700+1200+700</f>
        <v>2600</v>
      </c>
      <c r="AA24" s="239">
        <f t="shared" si="0"/>
        <v>2600</v>
      </c>
      <c r="AB24" s="18"/>
      <c r="AC24" s="340">
        <f>+AE24*2</f>
        <v>600</v>
      </c>
      <c r="AD24" s="235">
        <v>2100</v>
      </c>
      <c r="AE24" s="247">
        <f t="shared" si="1"/>
        <v>300</v>
      </c>
      <c r="AF24" s="250">
        <f>+AA24+AC24</f>
        <v>3200</v>
      </c>
      <c r="AG24" s="41">
        <f t="shared" si="3"/>
        <v>5300</v>
      </c>
      <c r="AH24" s="203"/>
      <c r="AI24" s="214"/>
      <c r="AJ24" s="40">
        <f t="shared" si="4"/>
        <v>0</v>
      </c>
      <c r="AK24" s="41">
        <f t="shared" si="5"/>
        <v>0</v>
      </c>
      <c r="AL24" s="43">
        <f t="shared" si="6"/>
        <v>5300</v>
      </c>
      <c r="AM24" s="205"/>
      <c r="AN24" s="209">
        <f t="shared" si="7"/>
        <v>5300</v>
      </c>
      <c r="AO24" s="198"/>
      <c r="AP24" t="s">
        <v>95</v>
      </c>
    </row>
    <row r="25" spans="1:45" x14ac:dyDescent="0.25">
      <c r="A25" s="14">
        <v>139</v>
      </c>
      <c r="B25" s="24" t="s">
        <v>14</v>
      </c>
      <c r="C25" s="398">
        <v>45376</v>
      </c>
      <c r="D25" s="394" t="s">
        <v>18</v>
      </c>
      <c r="E25" s="211">
        <f t="shared" ref="E25" si="8">VLOOKUP(A25,$A$69:$L$82,12,0)</f>
        <v>0.33333333333333331</v>
      </c>
      <c r="F25" s="42">
        <v>80</v>
      </c>
      <c r="G25" s="42">
        <f t="shared" ref="G25:G29" si="9">E25*F25*24</f>
        <v>640</v>
      </c>
      <c r="H25" s="181">
        <f t="shared" ref="H25:H36" si="10">VLOOKUP(A25,$A$69:$T$82,20,0)</f>
        <v>0</v>
      </c>
      <c r="I25" s="42">
        <v>80</v>
      </c>
      <c r="J25" s="42">
        <f t="shared" ref="J25:J29" si="11">H25*I25*24</f>
        <v>0</v>
      </c>
      <c r="K25" s="184">
        <f>VLOOKUP(A25,$A$46:$L$59,12,0)</f>
        <v>0</v>
      </c>
      <c r="L25" s="42">
        <v>80</v>
      </c>
      <c r="M25" s="42">
        <f>K25*L25*24</f>
        <v>0</v>
      </c>
      <c r="N25" s="181">
        <f>VLOOKUP(A25,$A$46:$T$59,20,0)</f>
        <v>0</v>
      </c>
      <c r="O25" s="42">
        <v>80</v>
      </c>
      <c r="P25" s="42">
        <f>N25*O25*24</f>
        <v>0</v>
      </c>
      <c r="Q25" s="183">
        <f>VLOOKUP(A25,$A$91:$L$94,12,0)</f>
        <v>5.7638888888888892E-2</v>
      </c>
      <c r="R25" s="42">
        <v>80</v>
      </c>
      <c r="S25" s="42">
        <f t="shared" ref="S25:S29" si="12">Q25*R25*24</f>
        <v>110.66666666666669</v>
      </c>
      <c r="T25" s="183">
        <f>VLOOKUP(A25,$A$91:$T$104,20,0)</f>
        <v>0</v>
      </c>
      <c r="U25" s="42">
        <v>80</v>
      </c>
      <c r="V25" s="42">
        <f t="shared" ref="V25:V29" si="13">T25*U25*24</f>
        <v>0</v>
      </c>
      <c r="W25" s="180"/>
      <c r="X25" s="39"/>
      <c r="Y25" s="200"/>
      <c r="Z25" s="252">
        <f>1000+2270</f>
        <v>3270</v>
      </c>
      <c r="AA25" s="239">
        <f t="shared" si="0"/>
        <v>4020.666666666667</v>
      </c>
      <c r="AB25" s="18"/>
      <c r="AC25" s="340">
        <f>+AE25*2</f>
        <v>665.71428571428567</v>
      </c>
      <c r="AD25" s="235">
        <v>2330</v>
      </c>
      <c r="AE25" s="247">
        <f t="shared" si="1"/>
        <v>332.85714285714283</v>
      </c>
      <c r="AF25" s="250">
        <f>+AA25+AC25</f>
        <v>4686.3809523809523</v>
      </c>
      <c r="AG25" s="41">
        <f t="shared" si="3"/>
        <v>7016.3809523809523</v>
      </c>
      <c r="AH25" s="203"/>
      <c r="AI25" s="215">
        <v>881.36</v>
      </c>
      <c r="AJ25" s="40">
        <f t="shared" si="4"/>
        <v>0</v>
      </c>
      <c r="AK25" s="41">
        <f t="shared" si="5"/>
        <v>881.36</v>
      </c>
      <c r="AL25" s="43">
        <f t="shared" si="6"/>
        <v>6135.0209523809526</v>
      </c>
      <c r="AM25" s="205"/>
      <c r="AN25" s="209">
        <f t="shared" si="7"/>
        <v>6135.0209523809526</v>
      </c>
      <c r="AO25" s="207"/>
    </row>
    <row r="26" spans="1:45" x14ac:dyDescent="0.25">
      <c r="A26" s="14">
        <v>15</v>
      </c>
      <c r="B26" s="173" t="s">
        <v>16</v>
      </c>
      <c r="C26" s="397">
        <v>45418</v>
      </c>
      <c r="D26" s="393" t="s">
        <v>19</v>
      </c>
      <c r="E26" s="211">
        <f>VLOOKUP(A26,$A$69:$L$82,12,0)</f>
        <v>0.52083333333333326</v>
      </c>
      <c r="F26" s="42">
        <v>60</v>
      </c>
      <c r="G26" s="42">
        <f t="shared" si="9"/>
        <v>749.99999999999989</v>
      </c>
      <c r="H26" s="181">
        <f t="shared" si="10"/>
        <v>0.1111111111111111</v>
      </c>
      <c r="I26" s="42">
        <v>80</v>
      </c>
      <c r="J26" s="42">
        <f t="shared" si="11"/>
        <v>213.33333333333334</v>
      </c>
      <c r="K26" s="182">
        <f>VLOOKUP(A26,$A$46:$L$59,12,0)</f>
        <v>2.3333333333333335</v>
      </c>
      <c r="L26" s="42">
        <v>40</v>
      </c>
      <c r="M26" s="42">
        <f>K26*L26</f>
        <v>93.333333333333343</v>
      </c>
      <c r="N26" s="182">
        <f>VLOOKUP(A26,$A$46:$T$59,20,0)</f>
        <v>0</v>
      </c>
      <c r="O26" s="42">
        <v>80</v>
      </c>
      <c r="P26" s="42">
        <f>N26*O26</f>
        <v>0</v>
      </c>
      <c r="Q26" s="183">
        <f>VLOOKUP(A26,$A$91:$L$95,12,0)</f>
        <v>0</v>
      </c>
      <c r="R26" s="42">
        <v>30</v>
      </c>
      <c r="S26" s="42">
        <f t="shared" si="12"/>
        <v>0</v>
      </c>
      <c r="T26" s="183">
        <f t="shared" ref="T26:T36" si="14">VLOOKUP(A26,$A$91:$T$104,20,0)</f>
        <v>0</v>
      </c>
      <c r="U26" s="42">
        <v>60</v>
      </c>
      <c r="V26" s="42">
        <f t="shared" si="13"/>
        <v>0</v>
      </c>
      <c r="W26" s="182">
        <f>VLOOKUP(A26,$A$113:$L$117,12,0)</f>
        <v>0</v>
      </c>
      <c r="X26" s="42">
        <v>350</v>
      </c>
      <c r="Y26" s="201">
        <f>W26*X26</f>
        <v>0</v>
      </c>
      <c r="Z26" s="305">
        <v>0</v>
      </c>
      <c r="AA26" s="239">
        <f t="shared" si="0"/>
        <v>1056.6666666666665</v>
      </c>
      <c r="AB26" s="18"/>
      <c r="AC26" s="238"/>
      <c r="AD26" s="235">
        <v>2000</v>
      </c>
      <c r="AE26" s="247">
        <f t="shared" si="1"/>
        <v>285.71428571428572</v>
      </c>
      <c r="AF26" s="250">
        <f t="shared" si="2"/>
        <v>1056.6666666666665</v>
      </c>
      <c r="AG26" s="41">
        <f t="shared" si="3"/>
        <v>3056.6666666666665</v>
      </c>
      <c r="AH26" s="203"/>
      <c r="AI26" s="215">
        <v>209.36</v>
      </c>
      <c r="AJ26" s="40">
        <f t="shared" si="4"/>
        <v>285.71428571428572</v>
      </c>
      <c r="AK26" s="41">
        <f t="shared" si="5"/>
        <v>495.07428571428574</v>
      </c>
      <c r="AL26" s="43">
        <f t="shared" si="6"/>
        <v>2561.5923809523806</v>
      </c>
      <c r="AM26" s="205"/>
      <c r="AN26" s="209">
        <f t="shared" si="7"/>
        <v>2561.5923809523806</v>
      </c>
      <c r="AO26" s="198"/>
    </row>
    <row r="27" spans="1:45" x14ac:dyDescent="0.25">
      <c r="A27" s="14">
        <v>18</v>
      </c>
      <c r="B27" s="24" t="s">
        <v>14</v>
      </c>
      <c r="C27" s="398">
        <v>45607</v>
      </c>
      <c r="D27" s="394" t="s">
        <v>20</v>
      </c>
      <c r="E27" s="211">
        <f t="shared" ref="E27:E36" si="15">VLOOKUP(A27,$A$69:$L$82,12,0)</f>
        <v>0</v>
      </c>
      <c r="F27" s="42">
        <v>80</v>
      </c>
      <c r="G27" s="42">
        <f t="shared" si="9"/>
        <v>0</v>
      </c>
      <c r="H27" s="181">
        <f t="shared" si="10"/>
        <v>0</v>
      </c>
      <c r="I27" s="42">
        <v>80</v>
      </c>
      <c r="J27" s="42">
        <f t="shared" si="11"/>
        <v>0</v>
      </c>
      <c r="K27" s="184">
        <f t="shared" ref="K27:K29" si="16">VLOOKUP(A27,$A$46:$L$59,12,0)</f>
        <v>0.33333333333333331</v>
      </c>
      <c r="L27" s="42">
        <v>80</v>
      </c>
      <c r="M27" s="42">
        <f>K27*L27*24</f>
        <v>640</v>
      </c>
      <c r="N27" s="181">
        <f t="shared" ref="N27:N36" si="17">VLOOKUP(A27,$A$46:$T$59,20,0)</f>
        <v>0</v>
      </c>
      <c r="O27" s="42">
        <v>80</v>
      </c>
      <c r="P27" s="42">
        <f>N27*O27*24</f>
        <v>0</v>
      </c>
      <c r="Q27" s="183">
        <f>VLOOKUP(A27,$A$91:$L$101,12,0)</f>
        <v>0</v>
      </c>
      <c r="R27" s="42">
        <v>80</v>
      </c>
      <c r="S27" s="42">
        <f t="shared" si="12"/>
        <v>0</v>
      </c>
      <c r="T27" s="183">
        <f t="shared" si="14"/>
        <v>0</v>
      </c>
      <c r="U27" s="42">
        <v>80</v>
      </c>
      <c r="V27" s="42">
        <f t="shared" si="13"/>
        <v>0</v>
      </c>
      <c r="W27" s="180"/>
      <c r="X27" s="39"/>
      <c r="Y27" s="200"/>
      <c r="Z27" s="252">
        <f>1000+2270-3270</f>
        <v>0</v>
      </c>
      <c r="AA27" s="239">
        <f t="shared" si="0"/>
        <v>640</v>
      </c>
      <c r="AB27" s="44"/>
      <c r="AC27" s="340">
        <f t="shared" ref="AC27:AC31" si="18">+AE27*2</f>
        <v>666.57142857142856</v>
      </c>
      <c r="AD27" s="235">
        <v>2333</v>
      </c>
      <c r="AE27" s="247">
        <f t="shared" si="1"/>
        <v>333.28571428571428</v>
      </c>
      <c r="AF27" s="250">
        <f t="shared" si="2"/>
        <v>1306.5714285714284</v>
      </c>
      <c r="AG27" s="41">
        <f t="shared" si="3"/>
        <v>3639.5714285714284</v>
      </c>
      <c r="AH27" s="204"/>
      <c r="AI27" s="214"/>
      <c r="AJ27" s="40">
        <f t="shared" si="4"/>
        <v>333.28571428571428</v>
      </c>
      <c r="AK27" s="41">
        <f t="shared" si="5"/>
        <v>333.28571428571428</v>
      </c>
      <c r="AL27" s="43">
        <f t="shared" si="6"/>
        <v>3306.2857142857142</v>
      </c>
      <c r="AM27" s="205"/>
      <c r="AN27" s="209">
        <f t="shared" si="7"/>
        <v>3306.2857142857142</v>
      </c>
      <c r="AO27" s="207"/>
    </row>
    <row r="28" spans="1:45" x14ac:dyDescent="0.25">
      <c r="A28" s="14">
        <v>168</v>
      </c>
      <c r="B28" s="187" t="s">
        <v>16</v>
      </c>
      <c r="C28" s="399">
        <v>45607</v>
      </c>
      <c r="D28" s="394" t="s">
        <v>21</v>
      </c>
      <c r="E28" s="211">
        <f t="shared" si="15"/>
        <v>0</v>
      </c>
      <c r="F28" s="42">
        <v>60</v>
      </c>
      <c r="G28" s="42">
        <f t="shared" si="9"/>
        <v>0</v>
      </c>
      <c r="H28" s="181">
        <f t="shared" si="10"/>
        <v>0</v>
      </c>
      <c r="I28" s="42">
        <v>60</v>
      </c>
      <c r="J28" s="42">
        <f t="shared" si="11"/>
        <v>0</v>
      </c>
      <c r="K28" s="184">
        <f t="shared" si="16"/>
        <v>0</v>
      </c>
      <c r="L28" s="42">
        <v>60</v>
      </c>
      <c r="M28" s="42">
        <f>K28*L28*24</f>
        <v>0</v>
      </c>
      <c r="N28" s="181">
        <f t="shared" si="17"/>
        <v>0</v>
      </c>
      <c r="O28" s="42">
        <v>60</v>
      </c>
      <c r="P28" s="42">
        <f>N28*O28*24</f>
        <v>0</v>
      </c>
      <c r="Q28" s="183">
        <f>VLOOKUP(A28,$A$91:$L$101,12,0)</f>
        <v>0</v>
      </c>
      <c r="R28" s="42">
        <v>80</v>
      </c>
      <c r="S28" s="42">
        <f t="shared" si="12"/>
        <v>0</v>
      </c>
      <c r="T28" s="183">
        <f t="shared" si="14"/>
        <v>0</v>
      </c>
      <c r="U28" s="42">
        <v>60</v>
      </c>
      <c r="V28" s="42">
        <f t="shared" si="13"/>
        <v>0</v>
      </c>
      <c r="W28" s="180"/>
      <c r="X28" s="39"/>
      <c r="Y28" s="200"/>
      <c r="Z28" s="252">
        <f>600+2000</f>
        <v>2600</v>
      </c>
      <c r="AA28" s="239">
        <f t="shared" si="0"/>
        <v>2600</v>
      </c>
      <c r="AB28" s="18"/>
      <c r="AC28" s="238"/>
      <c r="AD28" s="235">
        <v>2100</v>
      </c>
      <c r="AE28" s="247">
        <f t="shared" si="1"/>
        <v>300</v>
      </c>
      <c r="AF28" s="250">
        <f t="shared" si="2"/>
        <v>2600</v>
      </c>
      <c r="AG28" s="41">
        <f t="shared" si="3"/>
        <v>4700</v>
      </c>
      <c r="AH28" s="203"/>
      <c r="AI28" s="215">
        <v>811.19</v>
      </c>
      <c r="AJ28" s="40">
        <f t="shared" si="4"/>
        <v>0</v>
      </c>
      <c r="AK28" s="41">
        <f t="shared" si="5"/>
        <v>811.19</v>
      </c>
      <c r="AL28" s="43">
        <f t="shared" si="6"/>
        <v>3888.81</v>
      </c>
      <c r="AM28" s="205"/>
      <c r="AN28" s="209">
        <f t="shared" si="7"/>
        <v>3888.81</v>
      </c>
      <c r="AO28" s="207"/>
    </row>
    <row r="29" spans="1:45" x14ac:dyDescent="0.25">
      <c r="A29" s="14">
        <v>175</v>
      </c>
      <c r="B29" s="173" t="s">
        <v>16</v>
      </c>
      <c r="C29" s="397">
        <v>45304</v>
      </c>
      <c r="D29" s="394" t="s">
        <v>90</v>
      </c>
      <c r="E29" s="211">
        <f t="shared" si="15"/>
        <v>0.3611111111111111</v>
      </c>
      <c r="F29" s="42">
        <v>60</v>
      </c>
      <c r="G29" s="42">
        <f t="shared" si="9"/>
        <v>520</v>
      </c>
      <c r="H29" s="181">
        <f t="shared" si="10"/>
        <v>0</v>
      </c>
      <c r="I29" s="42">
        <v>60</v>
      </c>
      <c r="J29" s="42">
        <f t="shared" si="11"/>
        <v>0</v>
      </c>
      <c r="K29" s="184">
        <f t="shared" si="16"/>
        <v>0</v>
      </c>
      <c r="L29" s="42">
        <v>60</v>
      </c>
      <c r="M29" s="42">
        <f>K29*L29*24</f>
        <v>0</v>
      </c>
      <c r="N29" s="181">
        <f t="shared" si="17"/>
        <v>0</v>
      </c>
      <c r="O29" s="42">
        <v>60</v>
      </c>
      <c r="P29" s="42">
        <f>N29*O29*24</f>
        <v>0</v>
      </c>
      <c r="Q29" s="183">
        <f>VLOOKUP(A29,$A$91:$L$101,12,0)</f>
        <v>0</v>
      </c>
      <c r="R29" s="42">
        <v>60</v>
      </c>
      <c r="S29" s="42">
        <f t="shared" si="12"/>
        <v>0</v>
      </c>
      <c r="T29" s="183">
        <f t="shared" si="14"/>
        <v>0</v>
      </c>
      <c r="U29" s="42">
        <v>60</v>
      </c>
      <c r="V29" s="42">
        <f t="shared" si="13"/>
        <v>0</v>
      </c>
      <c r="W29" s="180"/>
      <c r="X29" s="39"/>
      <c r="Y29" s="200"/>
      <c r="Z29" s="252">
        <f>600+2000</f>
        <v>2600</v>
      </c>
      <c r="AA29" s="239">
        <f t="shared" si="0"/>
        <v>3120</v>
      </c>
      <c r="AB29" s="18"/>
      <c r="AC29" s="340">
        <f t="shared" si="18"/>
        <v>600</v>
      </c>
      <c r="AD29" s="235">
        <v>2100</v>
      </c>
      <c r="AE29" s="247">
        <f t="shared" ref="AE29:AE36" si="19">AD29/7</f>
        <v>300</v>
      </c>
      <c r="AF29" s="250">
        <f t="shared" si="2"/>
        <v>3720</v>
      </c>
      <c r="AG29" s="41">
        <f t="shared" ref="AG29:AG36" si="20">AD29+AF29</f>
        <v>5820</v>
      </c>
      <c r="AH29" s="203"/>
      <c r="AI29" s="214">
        <v>0</v>
      </c>
      <c r="AJ29" s="40">
        <f t="shared" si="4"/>
        <v>0</v>
      </c>
      <c r="AK29" s="41">
        <f t="shared" ref="AK29:AK36" si="21">AH29+AI29+AJ29</f>
        <v>0</v>
      </c>
      <c r="AL29" s="43">
        <f t="shared" ref="AL29:AL36" si="22">AG29-AK29</f>
        <v>5820</v>
      </c>
      <c r="AM29" s="205"/>
      <c r="AN29" s="209">
        <f t="shared" si="7"/>
        <v>5820</v>
      </c>
      <c r="AO29" s="207"/>
    </row>
    <row r="30" spans="1:45" ht="15.75" thickBot="1" x14ac:dyDescent="0.3">
      <c r="A30" s="14">
        <v>180</v>
      </c>
      <c r="B30" s="173" t="s">
        <v>100</v>
      </c>
      <c r="C30" s="397">
        <v>45695</v>
      </c>
      <c r="D30" s="393" t="s">
        <v>96</v>
      </c>
      <c r="E30" s="193"/>
      <c r="F30" s="194"/>
      <c r="G30" s="192"/>
      <c r="H30" s="193"/>
      <c r="I30" s="194"/>
      <c r="J30" s="192"/>
      <c r="K30" s="195"/>
      <c r="L30" s="194"/>
      <c r="M30" s="192"/>
      <c r="N30" s="193"/>
      <c r="O30" s="194"/>
      <c r="P30" s="192"/>
      <c r="Q30" s="196"/>
      <c r="R30" s="194"/>
      <c r="S30" s="192"/>
      <c r="T30" s="196"/>
      <c r="U30" s="194"/>
      <c r="V30" s="192"/>
      <c r="W30" s="191"/>
      <c r="X30" s="192"/>
      <c r="Y30" s="192"/>
      <c r="Z30" s="252">
        <f>600+2000</f>
        <v>2600</v>
      </c>
      <c r="AA30" s="239">
        <f t="shared" si="0"/>
        <v>2600</v>
      </c>
      <c r="AB30" s="18"/>
      <c r="AC30" s="238"/>
      <c r="AD30" s="235">
        <v>2100</v>
      </c>
      <c r="AE30" s="247">
        <f t="shared" si="19"/>
        <v>300</v>
      </c>
      <c r="AF30" s="250">
        <f t="shared" si="2"/>
        <v>2600</v>
      </c>
      <c r="AG30" s="41">
        <f t="shared" si="20"/>
        <v>4700</v>
      </c>
      <c r="AH30" s="203"/>
      <c r="AI30" s="214">
        <v>0</v>
      </c>
      <c r="AJ30" s="40">
        <f t="shared" si="4"/>
        <v>0</v>
      </c>
      <c r="AK30" s="41">
        <f t="shared" si="21"/>
        <v>0</v>
      </c>
      <c r="AL30" s="43">
        <f t="shared" si="22"/>
        <v>4700</v>
      </c>
      <c r="AM30" s="205"/>
      <c r="AN30" s="209">
        <f t="shared" si="7"/>
        <v>4700</v>
      </c>
      <c r="AO30" s="207"/>
    </row>
    <row r="31" spans="1:45" x14ac:dyDescent="0.25">
      <c r="A31" s="14">
        <v>184</v>
      </c>
      <c r="B31" s="24" t="s">
        <v>14</v>
      </c>
      <c r="C31" s="398">
        <v>45720</v>
      </c>
      <c r="D31" s="394" t="s">
        <v>122</v>
      </c>
      <c r="E31" s="211">
        <f t="shared" si="15"/>
        <v>0.54166666666666663</v>
      </c>
      <c r="F31" s="42">
        <v>80</v>
      </c>
      <c r="G31" s="42">
        <f>E31*F31*24</f>
        <v>1040</v>
      </c>
      <c r="H31" s="181">
        <f t="shared" si="10"/>
        <v>0</v>
      </c>
      <c r="I31" s="42">
        <v>80</v>
      </c>
      <c r="J31" s="42">
        <f>H31*I31*24</f>
        <v>0</v>
      </c>
      <c r="K31" s="184">
        <f>VLOOKUP(A31,$A$46:$L$59,12,0)</f>
        <v>3.125E-2</v>
      </c>
      <c r="L31" s="42">
        <v>80</v>
      </c>
      <c r="M31" s="42">
        <f>K31*L31*24</f>
        <v>60</v>
      </c>
      <c r="N31" s="181">
        <f t="shared" si="17"/>
        <v>0</v>
      </c>
      <c r="O31" s="42">
        <v>80</v>
      </c>
      <c r="P31" s="42">
        <f>N31*O31*24</f>
        <v>0</v>
      </c>
      <c r="Q31" s="183">
        <f>VLOOKUP(A31,$A$91:$L$104,12,0)</f>
        <v>0</v>
      </c>
      <c r="R31" s="42">
        <v>80</v>
      </c>
      <c r="S31" s="42">
        <f>Q31*R31*24</f>
        <v>0</v>
      </c>
      <c r="T31" s="183">
        <f t="shared" si="14"/>
        <v>0</v>
      </c>
      <c r="U31" s="42">
        <v>80</v>
      </c>
      <c r="V31" s="42">
        <f>T31*U31*24</f>
        <v>0</v>
      </c>
      <c r="W31" s="292"/>
      <c r="X31" s="293"/>
      <c r="Y31" s="293"/>
      <c r="Z31" s="252">
        <f>1000+2270</f>
        <v>3270</v>
      </c>
      <c r="AA31" s="239">
        <f t="shared" si="0"/>
        <v>4370</v>
      </c>
      <c r="AB31" s="18"/>
      <c r="AC31" s="340">
        <f t="shared" si="18"/>
        <v>665.71428571428567</v>
      </c>
      <c r="AD31" s="235">
        <v>2330</v>
      </c>
      <c r="AE31" s="247">
        <f t="shared" si="19"/>
        <v>332.85714285714283</v>
      </c>
      <c r="AF31" s="250">
        <f>+AA31+AC31</f>
        <v>5035.7142857142853</v>
      </c>
      <c r="AG31" s="41">
        <f t="shared" si="20"/>
        <v>7365.7142857142853</v>
      </c>
      <c r="AH31" s="203"/>
      <c r="AI31" s="214">
        <v>0</v>
      </c>
      <c r="AJ31" s="40">
        <f t="shared" si="4"/>
        <v>0</v>
      </c>
      <c r="AK31" s="41">
        <f t="shared" si="21"/>
        <v>0</v>
      </c>
      <c r="AL31" s="43">
        <f t="shared" si="22"/>
        <v>7365.7142857142853</v>
      </c>
      <c r="AM31" s="205"/>
      <c r="AN31" s="209">
        <f t="shared" si="7"/>
        <v>7365.7142857142853</v>
      </c>
      <c r="AO31" s="207"/>
    </row>
    <row r="32" spans="1:45" x14ac:dyDescent="0.25">
      <c r="A32" s="14">
        <v>185</v>
      </c>
      <c r="B32" s="24" t="s">
        <v>14</v>
      </c>
      <c r="C32" s="398">
        <v>45721</v>
      </c>
      <c r="D32" s="326" t="s">
        <v>102</v>
      </c>
      <c r="E32" s="306"/>
      <c r="F32" s="307"/>
      <c r="G32" s="307"/>
      <c r="H32" s="308"/>
      <c r="I32" s="307"/>
      <c r="J32" s="307"/>
      <c r="K32" s="309"/>
      <c r="L32" s="307"/>
      <c r="M32" s="307"/>
      <c r="N32" s="308"/>
      <c r="O32" s="307"/>
      <c r="P32" s="307"/>
      <c r="Q32" s="310"/>
      <c r="R32" s="307"/>
      <c r="S32" s="307"/>
      <c r="T32" s="310"/>
      <c r="U32" s="307"/>
      <c r="V32" s="307"/>
      <c r="W32" s="311"/>
      <c r="X32" s="312"/>
      <c r="Y32" s="312"/>
      <c r="Z32" s="290">
        <f>2000+700</f>
        <v>2700</v>
      </c>
      <c r="AA32" s="291">
        <f t="shared" si="0"/>
        <v>2700</v>
      </c>
      <c r="AB32" s="18"/>
      <c r="AC32" s="238"/>
      <c r="AD32" s="235">
        <v>2300</v>
      </c>
      <c r="AE32" s="247">
        <f t="shared" si="19"/>
        <v>328.57142857142856</v>
      </c>
      <c r="AF32" s="250">
        <f t="shared" si="2"/>
        <v>2700</v>
      </c>
      <c r="AG32" s="41">
        <f t="shared" si="20"/>
        <v>5000</v>
      </c>
      <c r="AH32" s="203"/>
      <c r="AI32" s="215">
        <v>886.01</v>
      </c>
      <c r="AJ32" s="40">
        <f t="shared" si="4"/>
        <v>0</v>
      </c>
      <c r="AK32" s="41">
        <f t="shared" si="21"/>
        <v>886.01</v>
      </c>
      <c r="AL32" s="43">
        <f t="shared" si="22"/>
        <v>4113.99</v>
      </c>
      <c r="AM32" s="205"/>
      <c r="AN32" s="209">
        <f t="shared" si="7"/>
        <v>4113.99</v>
      </c>
      <c r="AO32" s="207"/>
    </row>
    <row r="33" spans="1:44" x14ac:dyDescent="0.25">
      <c r="A33" s="14">
        <v>186</v>
      </c>
      <c r="B33" s="173" t="s">
        <v>16</v>
      </c>
      <c r="C33" s="397">
        <v>45726</v>
      </c>
      <c r="D33" s="394" t="s">
        <v>105</v>
      </c>
      <c r="E33" s="211">
        <f t="shared" si="15"/>
        <v>0</v>
      </c>
      <c r="F33" s="42">
        <v>60</v>
      </c>
      <c r="G33" s="42">
        <f>E33*F33*24</f>
        <v>0</v>
      </c>
      <c r="H33" s="181">
        <f t="shared" si="10"/>
        <v>0</v>
      </c>
      <c r="I33" s="42">
        <v>60</v>
      </c>
      <c r="J33" s="42">
        <f>H33*I33*24</f>
        <v>0</v>
      </c>
      <c r="K33" s="184">
        <f t="shared" ref="K33:K36" si="23">VLOOKUP(A33,$A$46:$L$59,12,0)</f>
        <v>0</v>
      </c>
      <c r="L33" s="42">
        <v>60</v>
      </c>
      <c r="M33" s="42">
        <f>K33*L33*24</f>
        <v>0</v>
      </c>
      <c r="N33" s="181">
        <f t="shared" si="17"/>
        <v>0</v>
      </c>
      <c r="O33" s="42">
        <v>60</v>
      </c>
      <c r="P33" s="42">
        <f>N33*O33*24</f>
        <v>0</v>
      </c>
      <c r="Q33" s="183">
        <f t="shared" ref="Q33:Q35" si="24">VLOOKUP(A33,$A$91:$L$104,12,0)</f>
        <v>0</v>
      </c>
      <c r="R33" s="42">
        <v>60</v>
      </c>
      <c r="S33" s="42">
        <f>Q33*R33*24</f>
        <v>0</v>
      </c>
      <c r="T33" s="183">
        <f t="shared" si="14"/>
        <v>0</v>
      </c>
      <c r="U33" s="42">
        <v>60</v>
      </c>
      <c r="V33" s="42">
        <f>T33*U33*24</f>
        <v>0</v>
      </c>
      <c r="W33" s="241"/>
      <c r="X33" s="240"/>
      <c r="Y33" s="240"/>
      <c r="Z33" s="252">
        <f>600+2000</f>
        <v>2600</v>
      </c>
      <c r="AA33" s="239">
        <f t="shared" si="0"/>
        <v>2600</v>
      </c>
      <c r="AB33" s="18"/>
      <c r="AC33" s="238"/>
      <c r="AD33" s="235">
        <v>2100</v>
      </c>
      <c r="AE33" s="247">
        <f t="shared" si="19"/>
        <v>300</v>
      </c>
      <c r="AF33" s="250">
        <f t="shared" si="2"/>
        <v>2600</v>
      </c>
      <c r="AG33" s="41">
        <f t="shared" si="20"/>
        <v>4700</v>
      </c>
      <c r="AH33" s="203"/>
      <c r="AI33" s="214"/>
      <c r="AJ33" s="40">
        <f t="shared" si="4"/>
        <v>0</v>
      </c>
      <c r="AK33" s="41">
        <f t="shared" si="21"/>
        <v>0</v>
      </c>
      <c r="AL33" s="43">
        <f t="shared" si="22"/>
        <v>4700</v>
      </c>
      <c r="AM33" s="205"/>
      <c r="AN33" s="209">
        <f t="shared" si="7"/>
        <v>4700</v>
      </c>
      <c r="AO33" s="207"/>
    </row>
    <row r="34" spans="1:44" x14ac:dyDescent="0.25">
      <c r="A34" s="197">
        <v>190</v>
      </c>
      <c r="B34" s="173" t="s">
        <v>16</v>
      </c>
      <c r="C34" s="397">
        <v>45742</v>
      </c>
      <c r="D34" s="394" t="s">
        <v>113</v>
      </c>
      <c r="E34" s="211">
        <f t="shared" si="15"/>
        <v>0.41666666666666669</v>
      </c>
      <c r="F34" s="42">
        <v>60</v>
      </c>
      <c r="G34" s="42">
        <f>E34*F34*24</f>
        <v>600</v>
      </c>
      <c r="H34" s="181">
        <f t="shared" si="10"/>
        <v>0</v>
      </c>
      <c r="I34" s="42">
        <v>60</v>
      </c>
      <c r="J34" s="42">
        <f>H34*I34*24</f>
        <v>0</v>
      </c>
      <c r="K34" s="184">
        <f t="shared" si="23"/>
        <v>0</v>
      </c>
      <c r="L34" s="42">
        <v>60</v>
      </c>
      <c r="M34" s="42">
        <f>K34*L34*24</f>
        <v>0</v>
      </c>
      <c r="N34" s="181">
        <f t="shared" si="17"/>
        <v>0</v>
      </c>
      <c r="O34" s="42">
        <v>60</v>
      </c>
      <c r="P34" s="42">
        <f>N34*O34*24</f>
        <v>0</v>
      </c>
      <c r="Q34" s="183">
        <f t="shared" si="24"/>
        <v>5.7638888888888892E-2</v>
      </c>
      <c r="R34" s="42">
        <v>60</v>
      </c>
      <c r="S34" s="42">
        <f>Q34*R34*24</f>
        <v>83</v>
      </c>
      <c r="T34" s="183">
        <f t="shared" si="14"/>
        <v>0</v>
      </c>
      <c r="U34" s="42">
        <v>60</v>
      </c>
      <c r="V34" s="42">
        <f>T34*U34*24</f>
        <v>0</v>
      </c>
      <c r="W34" s="241"/>
      <c r="X34" s="240"/>
      <c r="Y34" s="240"/>
      <c r="Z34" s="252">
        <f>600+2000</f>
        <v>2600</v>
      </c>
      <c r="AA34" s="239">
        <f>+V34+S34+P34+M34+J34+G34+Z34+Y34</f>
        <v>3283</v>
      </c>
      <c r="AB34" s="18"/>
      <c r="AC34" s="340">
        <f t="shared" ref="AC34" si="25">+AE34*2</f>
        <v>600</v>
      </c>
      <c r="AD34" s="236">
        <v>2100</v>
      </c>
      <c r="AE34" s="248">
        <f t="shared" si="19"/>
        <v>300</v>
      </c>
      <c r="AF34" s="270">
        <f>+AA34+AC34</f>
        <v>3883</v>
      </c>
      <c r="AG34" s="228">
        <f t="shared" si="20"/>
        <v>5983</v>
      </c>
      <c r="AH34" s="229"/>
      <c r="AI34" s="245"/>
      <c r="AJ34" s="40">
        <f t="shared" si="4"/>
        <v>0</v>
      </c>
      <c r="AK34" s="228">
        <f t="shared" si="21"/>
        <v>0</v>
      </c>
      <c r="AL34" s="230">
        <f t="shared" si="22"/>
        <v>5983</v>
      </c>
      <c r="AM34" s="231"/>
      <c r="AN34" s="232">
        <f t="shared" si="7"/>
        <v>5983</v>
      </c>
      <c r="AO34" s="233"/>
    </row>
    <row r="35" spans="1:44" x14ac:dyDescent="0.25">
      <c r="A35" s="197">
        <v>192</v>
      </c>
      <c r="B35" s="173" t="s">
        <v>16</v>
      </c>
      <c r="C35" s="397">
        <v>45742</v>
      </c>
      <c r="D35" s="394" t="s">
        <v>114</v>
      </c>
      <c r="E35" s="211">
        <f t="shared" si="15"/>
        <v>0</v>
      </c>
      <c r="F35" s="42">
        <v>60</v>
      </c>
      <c r="G35" s="42">
        <f>E35*F35*24</f>
        <v>0</v>
      </c>
      <c r="H35" s="181">
        <f t="shared" si="10"/>
        <v>0</v>
      </c>
      <c r="I35" s="42">
        <v>60</v>
      </c>
      <c r="J35" s="42">
        <f>H35*I35*24</f>
        <v>0</v>
      </c>
      <c r="K35" s="184">
        <f t="shared" si="23"/>
        <v>0</v>
      </c>
      <c r="L35" s="42">
        <v>60</v>
      </c>
      <c r="M35" s="42">
        <f>K35*L35*24</f>
        <v>0</v>
      </c>
      <c r="N35" s="181">
        <f t="shared" si="17"/>
        <v>0</v>
      </c>
      <c r="O35" s="42">
        <v>60</v>
      </c>
      <c r="P35" s="42">
        <f>N35*O35*24</f>
        <v>0</v>
      </c>
      <c r="Q35" s="183">
        <f t="shared" si="24"/>
        <v>0</v>
      </c>
      <c r="R35" s="42">
        <v>60</v>
      </c>
      <c r="S35" s="42">
        <f>Q35*R35*24</f>
        <v>0</v>
      </c>
      <c r="T35" s="183">
        <f t="shared" si="14"/>
        <v>0</v>
      </c>
      <c r="U35" s="42">
        <v>60</v>
      </c>
      <c r="V35" s="42">
        <f>T35*U35*24</f>
        <v>0</v>
      </c>
      <c r="W35" s="292"/>
      <c r="X35" s="293"/>
      <c r="Y35" s="293"/>
      <c r="Z35" s="252">
        <f>600+2000</f>
        <v>2600</v>
      </c>
      <c r="AA35" s="239">
        <f>+V35+S35+P35+M35+J35+G35+Z35+Y35</f>
        <v>2600</v>
      </c>
      <c r="AB35" s="18"/>
      <c r="AC35" s="238"/>
      <c r="AD35" s="335">
        <v>2100</v>
      </c>
      <c r="AE35" s="247">
        <f t="shared" si="19"/>
        <v>300</v>
      </c>
      <c r="AF35" s="250">
        <f>+AA35+AC35</f>
        <v>2600</v>
      </c>
      <c r="AG35" s="41">
        <f t="shared" si="20"/>
        <v>4700</v>
      </c>
      <c r="AH35" s="203"/>
      <c r="AI35" s="214"/>
      <c r="AJ35" s="40">
        <f t="shared" si="4"/>
        <v>300</v>
      </c>
      <c r="AK35" s="41">
        <f t="shared" si="21"/>
        <v>300</v>
      </c>
      <c r="AL35" s="43">
        <f t="shared" si="22"/>
        <v>4400</v>
      </c>
      <c r="AM35" s="205"/>
      <c r="AN35" s="209">
        <f t="shared" si="7"/>
        <v>4400</v>
      </c>
      <c r="AO35" s="207"/>
    </row>
    <row r="36" spans="1:44" ht="15.75" thickBot="1" x14ac:dyDescent="0.3">
      <c r="A36" s="255">
        <v>195</v>
      </c>
      <c r="B36" s="336" t="s">
        <v>14</v>
      </c>
      <c r="C36" s="400">
        <v>45789</v>
      </c>
      <c r="D36" s="395" t="s">
        <v>233</v>
      </c>
      <c r="E36" s="211">
        <f t="shared" si="15"/>
        <v>0</v>
      </c>
      <c r="F36" s="334">
        <v>80</v>
      </c>
      <c r="G36" s="334">
        <f>E36*F36*24</f>
        <v>0</v>
      </c>
      <c r="H36" s="181">
        <f t="shared" si="10"/>
        <v>0</v>
      </c>
      <c r="I36" s="334">
        <v>80</v>
      </c>
      <c r="J36" s="334">
        <f>H36*I36*24</f>
        <v>0</v>
      </c>
      <c r="K36" s="184">
        <f t="shared" si="23"/>
        <v>8.5416666666666669E-2</v>
      </c>
      <c r="L36" s="334">
        <v>80</v>
      </c>
      <c r="M36" s="334">
        <f>K36*L36*24</f>
        <v>164</v>
      </c>
      <c r="N36" s="181">
        <f t="shared" si="17"/>
        <v>0</v>
      </c>
      <c r="O36" s="334">
        <v>80</v>
      </c>
      <c r="P36" s="334">
        <f>N36*O36*24</f>
        <v>0</v>
      </c>
      <c r="Q36" s="183">
        <f>VLOOKUP(A36,$A$91:$L$104,12,0)</f>
        <v>0</v>
      </c>
      <c r="R36" s="334">
        <v>80</v>
      </c>
      <c r="S36" s="334">
        <f>Q36*R36*24</f>
        <v>0</v>
      </c>
      <c r="T36" s="183">
        <f t="shared" si="14"/>
        <v>0</v>
      </c>
      <c r="U36" s="334">
        <v>80</v>
      </c>
      <c r="V36" s="334">
        <f>T36*U36*24</f>
        <v>0</v>
      </c>
      <c r="W36" s="191"/>
      <c r="X36" s="192"/>
      <c r="Y36" s="192"/>
      <c r="Z36" s="337">
        <f>1000+2270-1324.29</f>
        <v>1945.71</v>
      </c>
      <c r="AA36" s="338">
        <f>+V36+S36+P36+M36+J36+G36+Z36+Y36</f>
        <v>2109.71</v>
      </c>
      <c r="AB36" s="44"/>
      <c r="AC36" s="278"/>
      <c r="AD36" s="262">
        <v>2330</v>
      </c>
      <c r="AE36" s="258">
        <f t="shared" si="19"/>
        <v>332.85714285714283</v>
      </c>
      <c r="AF36" s="342">
        <f>+AA36+AC36</f>
        <v>2109.71</v>
      </c>
      <c r="AG36" s="259">
        <f t="shared" si="20"/>
        <v>4439.71</v>
      </c>
      <c r="AH36" s="359"/>
      <c r="AI36" s="271">
        <v>0</v>
      </c>
      <c r="AJ36" s="279">
        <f t="shared" si="4"/>
        <v>332.85714285714283</v>
      </c>
      <c r="AK36" s="259">
        <f t="shared" si="21"/>
        <v>332.85714285714283</v>
      </c>
      <c r="AL36" s="260">
        <f t="shared" si="22"/>
        <v>4106.8528571428569</v>
      </c>
      <c r="AM36" s="261"/>
      <c r="AN36" s="345">
        <f t="shared" si="7"/>
        <v>4106.8528571428569</v>
      </c>
      <c r="AO36" s="346"/>
    </row>
    <row r="37" spans="1:44" ht="16.5" thickBot="1" x14ac:dyDescent="0.3">
      <c r="D37" s="264" t="s">
        <v>46</v>
      </c>
      <c r="E37" s="265"/>
      <c r="F37" s="266"/>
      <c r="G37" s="45">
        <f>SUM(G23:G29)</f>
        <v>1910</v>
      </c>
      <c r="H37" s="265"/>
      <c r="I37" s="266"/>
      <c r="J37" s="45">
        <f>SUM(J23:J29)</f>
        <v>213.33333333333334</v>
      </c>
      <c r="K37" s="267"/>
      <c r="L37" s="268"/>
      <c r="M37" s="45">
        <f>SUM(M23:M29)</f>
        <v>733.33333333333337</v>
      </c>
      <c r="N37" s="267"/>
      <c r="O37" s="268"/>
      <c r="P37" s="45">
        <f>SUM(P23:P29)</f>
        <v>0</v>
      </c>
      <c r="Q37" s="267"/>
      <c r="R37" s="268"/>
      <c r="S37" s="45">
        <f>SUM(S23:S29)</f>
        <v>110.66666666666669</v>
      </c>
      <c r="T37" s="267"/>
      <c r="U37" s="268"/>
      <c r="V37" s="45">
        <f>SUM(V23:V30)</f>
        <v>0</v>
      </c>
      <c r="W37" s="267"/>
      <c r="X37" s="269"/>
      <c r="Y37" s="45">
        <f>SUM(Y23:Y28)</f>
        <v>0</v>
      </c>
      <c r="Z37" s="45">
        <f>SUM(Z23:Z36)</f>
        <v>31285.71</v>
      </c>
      <c r="AA37" s="45">
        <f>SUM(AA23:AA36)</f>
        <v>36200.043333333335</v>
      </c>
      <c r="AB37" s="29"/>
      <c r="AC37" s="29"/>
      <c r="AF37" s="46"/>
      <c r="AG37" s="47"/>
      <c r="AH37" s="48"/>
      <c r="AI37" s="49" t="s">
        <v>47</v>
      </c>
      <c r="AJ37" s="50"/>
      <c r="AK37" s="51"/>
      <c r="AL37" s="45">
        <f>SUM(AL23:AL36)</f>
        <v>65960.236190476193</v>
      </c>
      <c r="AM37" s="45">
        <f>SUM(AM23:AM36)</f>
        <v>0</v>
      </c>
      <c r="AN37" s="45">
        <f>SUM(AN23:AN36)</f>
        <v>65960.236190476193</v>
      </c>
      <c r="AO37" s="52"/>
    </row>
    <row r="38" spans="1:44" ht="18.75" x14ac:dyDescent="0.3">
      <c r="E38" s="21"/>
      <c r="F38" s="53"/>
      <c r="G38" s="54"/>
      <c r="K38" s="55"/>
      <c r="L38" s="53"/>
      <c r="M38" s="54"/>
      <c r="Q38" s="44"/>
      <c r="X38" s="26"/>
      <c r="Z38" s="18"/>
      <c r="AA38" s="44"/>
      <c r="AB38" s="18"/>
      <c r="AC38" s="56"/>
      <c r="AI38" s="52"/>
      <c r="AJ38" s="52"/>
      <c r="AK38" s="57"/>
    </row>
    <row r="39" spans="1:44" ht="15.75" thickBot="1" x14ac:dyDescent="0.3">
      <c r="AB39" s="29"/>
    </row>
    <row r="40" spans="1:44" ht="15" customHeight="1" x14ac:dyDescent="0.25">
      <c r="A40" s="431" t="s">
        <v>48</v>
      </c>
      <c r="B40" s="432"/>
      <c r="C40" s="432"/>
      <c r="D40" s="432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3"/>
      <c r="AO40" s="44"/>
    </row>
    <row r="41" spans="1:44" ht="15" customHeight="1" x14ac:dyDescent="0.25">
      <c r="A41" s="434"/>
      <c r="B41" s="435"/>
      <c r="C41" s="435"/>
      <c r="D41" s="435"/>
      <c r="E41" s="435"/>
      <c r="F41" s="435"/>
      <c r="G41" s="435"/>
      <c r="H41" s="435"/>
      <c r="I41" s="435"/>
      <c r="J41" s="435"/>
      <c r="K41" s="435"/>
      <c r="L41" s="435"/>
      <c r="M41" s="435"/>
      <c r="N41" s="435"/>
      <c r="O41" s="435"/>
      <c r="P41" s="435"/>
      <c r="Q41" s="435"/>
      <c r="R41" s="435"/>
      <c r="S41" s="435"/>
      <c r="T41" s="436"/>
      <c r="V41" s="26"/>
      <c r="W41" s="18"/>
      <c r="X41" s="26"/>
      <c r="AN41" s="44"/>
      <c r="AO41" s="44"/>
    </row>
    <row r="42" spans="1:44" ht="15.75" customHeight="1" thickBot="1" x14ac:dyDescent="0.3">
      <c r="A42" s="437"/>
      <c r="B42" s="438"/>
      <c r="C42" s="438"/>
      <c r="D42" s="438"/>
      <c r="E42" s="438"/>
      <c r="F42" s="438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9"/>
      <c r="V42" s="26"/>
      <c r="W42" s="18"/>
      <c r="X42" s="26"/>
      <c r="AO42" s="29"/>
    </row>
    <row r="43" spans="1:44" ht="16.5" thickBot="1" x14ac:dyDescent="0.3">
      <c r="A43" s="428" t="s">
        <v>49</v>
      </c>
      <c r="B43" s="429"/>
      <c r="C43" s="429"/>
      <c r="D43" s="429"/>
      <c r="E43" s="429"/>
      <c r="F43" s="429"/>
      <c r="G43" s="429"/>
      <c r="H43" s="429"/>
      <c r="I43" s="429"/>
      <c r="J43" s="429"/>
      <c r="K43" s="429"/>
      <c r="L43" s="430"/>
      <c r="M43" s="428" t="s">
        <v>50</v>
      </c>
      <c r="N43" s="429"/>
      <c r="O43" s="429"/>
      <c r="P43" s="429"/>
      <c r="Q43" s="429"/>
      <c r="R43" s="429"/>
      <c r="S43" s="429"/>
      <c r="T43" s="430"/>
      <c r="V43" s="26"/>
      <c r="W43" s="18"/>
      <c r="X43" s="26"/>
    </row>
    <row r="44" spans="1:44" ht="15.75" thickBot="1" x14ac:dyDescent="0.3">
      <c r="A44" s="58"/>
      <c r="B44" s="59"/>
      <c r="C44" s="59"/>
      <c r="D44" s="60"/>
      <c r="E44" s="61" t="s">
        <v>51</v>
      </c>
      <c r="F44" s="61" t="s">
        <v>52</v>
      </c>
      <c r="G44" s="61" t="s">
        <v>53</v>
      </c>
      <c r="H44" s="61" t="s">
        <v>54</v>
      </c>
      <c r="I44" s="61" t="s">
        <v>55</v>
      </c>
      <c r="J44" s="61" t="s">
        <v>56</v>
      </c>
      <c r="K44" s="61" t="s">
        <v>57</v>
      </c>
      <c r="L44" s="451" t="s">
        <v>25</v>
      </c>
      <c r="M44" s="61" t="s">
        <v>51</v>
      </c>
      <c r="N44" s="61" t="s">
        <v>52</v>
      </c>
      <c r="O44" s="61" t="s">
        <v>53</v>
      </c>
      <c r="P44" s="61" t="s">
        <v>54</v>
      </c>
      <c r="Q44" s="61" t="s">
        <v>55</v>
      </c>
      <c r="R44" s="61" t="s">
        <v>56</v>
      </c>
      <c r="S44" s="62" t="s">
        <v>57</v>
      </c>
      <c r="T44" s="451" t="s">
        <v>25</v>
      </c>
      <c r="V44" s="26"/>
      <c r="W44" s="18"/>
      <c r="X44" s="26"/>
      <c r="AE44" s="29"/>
    </row>
    <row r="45" spans="1:44" ht="15.75" thickBot="1" x14ac:dyDescent="0.3">
      <c r="A45" s="190" t="s">
        <v>8</v>
      </c>
      <c r="B45" s="190" t="s">
        <v>9</v>
      </c>
      <c r="C45" s="244" t="s">
        <v>281</v>
      </c>
      <c r="D45" s="62" t="s">
        <v>10</v>
      </c>
      <c r="E45" s="65">
        <v>22</v>
      </c>
      <c r="F45" s="65">
        <v>23</v>
      </c>
      <c r="G45" s="65">
        <v>24</v>
      </c>
      <c r="H45" s="65">
        <v>25</v>
      </c>
      <c r="I45" s="65">
        <v>26</v>
      </c>
      <c r="J45" s="65">
        <v>27</v>
      </c>
      <c r="K45" s="66">
        <v>28</v>
      </c>
      <c r="L45" s="452"/>
      <c r="M45" s="65">
        <f t="shared" ref="M45:S45" si="26">+E45</f>
        <v>22</v>
      </c>
      <c r="N45" s="67">
        <f t="shared" si="26"/>
        <v>23</v>
      </c>
      <c r="O45" s="68">
        <f t="shared" si="26"/>
        <v>24</v>
      </c>
      <c r="P45" s="65">
        <f t="shared" si="26"/>
        <v>25</v>
      </c>
      <c r="Q45" s="67">
        <f t="shared" si="26"/>
        <v>26</v>
      </c>
      <c r="R45" s="68">
        <f t="shared" si="26"/>
        <v>27</v>
      </c>
      <c r="S45" s="69">
        <f t="shared" si="26"/>
        <v>28</v>
      </c>
      <c r="T45" s="452"/>
      <c r="V45" s="26"/>
      <c r="W45" s="18"/>
      <c r="X45" s="26"/>
    </row>
    <row r="46" spans="1:44" x14ac:dyDescent="0.25">
      <c r="A46" s="10">
        <v>14</v>
      </c>
      <c r="B46" s="172" t="s">
        <v>14</v>
      </c>
      <c r="C46" s="396">
        <v>44011</v>
      </c>
      <c r="D46" s="392" t="s">
        <v>15</v>
      </c>
      <c r="E46" s="160"/>
      <c r="F46" s="157"/>
      <c r="G46" s="157"/>
      <c r="H46" s="157"/>
      <c r="I46" s="157"/>
      <c r="J46" s="157"/>
      <c r="K46" s="158"/>
      <c r="L46" s="159">
        <f>+E46+F46+G46+H46+I46+J46+K46</f>
        <v>0</v>
      </c>
      <c r="M46" s="160"/>
      <c r="N46" s="157"/>
      <c r="O46" s="157"/>
      <c r="P46" s="157"/>
      <c r="Q46" s="157"/>
      <c r="R46" s="157"/>
      <c r="S46" s="158"/>
      <c r="T46" s="159">
        <f t="shared" ref="T46:T51" si="27">M46+N46+O46+P46+Q46+R46+S46</f>
        <v>0</v>
      </c>
      <c r="V46" s="26"/>
      <c r="W46" s="18"/>
      <c r="X46" s="26"/>
      <c r="Z46" s="18"/>
      <c r="AA46" s="18"/>
      <c r="AB46" s="18"/>
    </row>
    <row r="47" spans="1:44" x14ac:dyDescent="0.25">
      <c r="A47" s="14">
        <v>120</v>
      </c>
      <c r="B47" s="173" t="s">
        <v>16</v>
      </c>
      <c r="C47" s="397">
        <v>45202</v>
      </c>
      <c r="D47" s="393" t="s">
        <v>17</v>
      </c>
      <c r="E47" s="77"/>
      <c r="F47" s="74"/>
      <c r="G47" s="74"/>
      <c r="H47" s="74"/>
      <c r="I47" s="74"/>
      <c r="J47" s="74"/>
      <c r="K47" s="75"/>
      <c r="L47" s="76">
        <f>+E47+F47+G47+H47+I47+J47+K47</f>
        <v>0</v>
      </c>
      <c r="M47" s="77"/>
      <c r="N47" s="74"/>
      <c r="O47" s="74"/>
      <c r="P47" s="74"/>
      <c r="Q47" s="74"/>
      <c r="R47" s="74"/>
      <c r="S47" s="75"/>
      <c r="T47" s="76">
        <f t="shared" si="27"/>
        <v>0</v>
      </c>
      <c r="Z47" s="18"/>
      <c r="AA47" s="18"/>
      <c r="AB47" s="18"/>
      <c r="AQ47" s="169"/>
      <c r="AR47" s="170"/>
    </row>
    <row r="48" spans="1:44" x14ac:dyDescent="0.25">
      <c r="A48" s="14">
        <v>139</v>
      </c>
      <c r="B48" s="24" t="s">
        <v>14</v>
      </c>
      <c r="C48" s="398">
        <v>45376</v>
      </c>
      <c r="D48" s="393" t="s">
        <v>18</v>
      </c>
      <c r="E48" s="82"/>
      <c r="F48" s="78"/>
      <c r="G48" s="83"/>
      <c r="H48" s="78"/>
      <c r="I48" s="78"/>
      <c r="J48" s="78"/>
      <c r="K48" s="80"/>
      <c r="L48" s="81">
        <f>E48+F48+G51+H48+I48+J48+K48</f>
        <v>0</v>
      </c>
      <c r="M48" s="82"/>
      <c r="N48" s="78"/>
      <c r="O48" s="78"/>
      <c r="P48" s="83"/>
      <c r="Q48" s="78"/>
      <c r="R48" s="78"/>
      <c r="S48" s="80"/>
      <c r="T48" s="84">
        <f t="shared" si="27"/>
        <v>0</v>
      </c>
      <c r="Z48" s="18"/>
      <c r="AA48" s="18"/>
      <c r="AB48" s="18"/>
      <c r="AQ48" s="169"/>
      <c r="AR48" s="170"/>
    </row>
    <row r="49" spans="1:44" x14ac:dyDescent="0.25">
      <c r="A49" s="14">
        <v>15</v>
      </c>
      <c r="B49" s="173" t="s">
        <v>16</v>
      </c>
      <c r="C49" s="397">
        <v>45418</v>
      </c>
      <c r="D49" s="393" t="s">
        <v>19</v>
      </c>
      <c r="E49" s="77"/>
      <c r="F49" s="74"/>
      <c r="G49" s="74"/>
      <c r="H49" s="74"/>
      <c r="I49" s="74">
        <v>2</v>
      </c>
      <c r="J49" s="74"/>
      <c r="K49" s="89">
        <v>0.33333333333333331</v>
      </c>
      <c r="L49" s="76">
        <f>+E49+F49+G49+H49+I49+J49+K49</f>
        <v>2.3333333333333335</v>
      </c>
      <c r="M49" s="77"/>
      <c r="N49" s="74"/>
      <c r="O49" s="74"/>
      <c r="P49" s="74"/>
      <c r="Q49" s="74"/>
      <c r="R49" s="74"/>
      <c r="S49" s="75"/>
      <c r="T49" s="76">
        <f t="shared" si="27"/>
        <v>0</v>
      </c>
      <c r="Z49" s="18"/>
      <c r="AA49" s="18"/>
      <c r="AB49" s="18"/>
      <c r="AQ49" s="169"/>
      <c r="AR49" s="170"/>
    </row>
    <row r="50" spans="1:44" x14ac:dyDescent="0.25">
      <c r="A50" s="14">
        <v>18</v>
      </c>
      <c r="B50" s="24" t="s">
        <v>14</v>
      </c>
      <c r="C50" s="398">
        <v>45607</v>
      </c>
      <c r="D50" s="393" t="s">
        <v>20</v>
      </c>
      <c r="E50" s="73"/>
      <c r="F50" s="70"/>
      <c r="G50" s="70"/>
      <c r="H50" s="86"/>
      <c r="I50" s="70"/>
      <c r="J50" s="70"/>
      <c r="K50" s="424">
        <v>0.33333333333333331</v>
      </c>
      <c r="L50" s="81">
        <f t="shared" ref="L50:L58" si="28">E50+F50+G50+H50+I50+J50+K50</f>
        <v>0.33333333333333331</v>
      </c>
      <c r="M50" s="73"/>
      <c r="N50" s="70"/>
      <c r="O50" s="86"/>
      <c r="P50" s="70"/>
      <c r="Q50" s="70"/>
      <c r="R50" s="70"/>
      <c r="S50" s="71"/>
      <c r="T50" s="84">
        <f t="shared" si="27"/>
        <v>0</v>
      </c>
      <c r="Z50" s="18"/>
      <c r="AA50" s="18"/>
      <c r="AB50" s="18"/>
      <c r="AQ50" s="169"/>
      <c r="AR50" s="170"/>
    </row>
    <row r="51" spans="1:44" x14ac:dyDescent="0.25">
      <c r="A51" s="14">
        <v>168</v>
      </c>
      <c r="B51" s="173" t="s">
        <v>16</v>
      </c>
      <c r="C51" s="397">
        <v>45607</v>
      </c>
      <c r="D51" s="393" t="s">
        <v>21</v>
      </c>
      <c r="E51" s="188"/>
      <c r="F51" s="85"/>
      <c r="G51" s="83"/>
      <c r="H51" s="85"/>
      <c r="I51" s="85"/>
      <c r="J51" s="85"/>
      <c r="K51" s="75"/>
      <c r="L51" s="81">
        <f t="shared" si="28"/>
        <v>0</v>
      </c>
      <c r="M51" s="77"/>
      <c r="N51" s="85"/>
      <c r="O51" s="74"/>
      <c r="P51" s="74"/>
      <c r="Q51" s="78"/>
      <c r="R51" s="74"/>
      <c r="S51" s="75"/>
      <c r="T51" s="84">
        <f t="shared" si="27"/>
        <v>0</v>
      </c>
      <c r="Z51" s="18"/>
      <c r="AA51" s="18"/>
      <c r="AB51" s="18"/>
      <c r="AR51" s="171"/>
    </row>
    <row r="52" spans="1:44" x14ac:dyDescent="0.25">
      <c r="A52" s="14">
        <v>175</v>
      </c>
      <c r="B52" s="173" t="s">
        <v>16</v>
      </c>
      <c r="C52" s="397">
        <v>45304</v>
      </c>
      <c r="D52" s="393" t="s">
        <v>90</v>
      </c>
      <c r="E52" s="188"/>
      <c r="F52" s="85"/>
      <c r="G52" s="85"/>
      <c r="H52" s="85"/>
      <c r="I52" s="85"/>
      <c r="J52" s="85"/>
      <c r="K52" s="89"/>
      <c r="L52" s="81">
        <f t="shared" si="28"/>
        <v>0</v>
      </c>
      <c r="M52" s="77"/>
      <c r="N52" s="85"/>
      <c r="O52" s="74"/>
      <c r="P52" s="74"/>
      <c r="Q52" s="78"/>
      <c r="R52" s="74"/>
      <c r="S52" s="75"/>
      <c r="T52" s="84">
        <f t="shared" ref="T52:T58" si="29">M52+N52+O52+P52+Q52+R52+S52</f>
        <v>0</v>
      </c>
      <c r="Z52" s="18"/>
      <c r="AA52" s="18"/>
      <c r="AB52" s="18"/>
    </row>
    <row r="53" spans="1:44" x14ac:dyDescent="0.25">
      <c r="A53" s="14">
        <v>180</v>
      </c>
      <c r="B53" s="173" t="s">
        <v>100</v>
      </c>
      <c r="C53" s="397">
        <v>45695</v>
      </c>
      <c r="D53" s="393" t="s">
        <v>96</v>
      </c>
      <c r="E53" s="188"/>
      <c r="F53" s="85"/>
      <c r="G53" s="85"/>
      <c r="H53" s="85"/>
      <c r="I53" s="85"/>
      <c r="J53" s="85"/>
      <c r="K53" s="75"/>
      <c r="L53" s="81">
        <f t="shared" si="28"/>
        <v>0</v>
      </c>
      <c r="M53" s="77"/>
      <c r="N53" s="85"/>
      <c r="O53" s="74"/>
      <c r="P53" s="74"/>
      <c r="Q53" s="78"/>
      <c r="R53" s="74"/>
      <c r="S53" s="75"/>
      <c r="T53" s="84">
        <f t="shared" si="29"/>
        <v>0</v>
      </c>
      <c r="Z53" s="18"/>
      <c r="AA53" s="18"/>
      <c r="AB53" s="18"/>
    </row>
    <row r="54" spans="1:44" x14ac:dyDescent="0.25">
      <c r="A54" s="14">
        <v>184</v>
      </c>
      <c r="B54" s="24" t="s">
        <v>14</v>
      </c>
      <c r="C54" s="398">
        <v>45720</v>
      </c>
      <c r="D54" s="393" t="s">
        <v>122</v>
      </c>
      <c r="E54" s="188"/>
      <c r="F54" s="85"/>
      <c r="G54" s="85"/>
      <c r="H54" s="85"/>
      <c r="I54" s="85">
        <v>3.125E-2</v>
      </c>
      <c r="J54" s="85"/>
      <c r="K54" s="75"/>
      <c r="L54" s="81">
        <f t="shared" si="28"/>
        <v>3.125E-2</v>
      </c>
      <c r="M54" s="77"/>
      <c r="N54" s="85"/>
      <c r="O54" s="74"/>
      <c r="P54" s="74"/>
      <c r="Q54" s="78"/>
      <c r="R54" s="74"/>
      <c r="S54" s="75"/>
      <c r="T54" s="84">
        <f t="shared" si="29"/>
        <v>0</v>
      </c>
      <c r="Z54" s="18"/>
      <c r="AA54" s="18"/>
      <c r="AB54" s="18"/>
    </row>
    <row r="55" spans="1:44" x14ac:dyDescent="0.25">
      <c r="A55" s="14">
        <v>185</v>
      </c>
      <c r="B55" s="24" t="s">
        <v>14</v>
      </c>
      <c r="C55" s="398">
        <v>45721</v>
      </c>
      <c r="D55" s="393" t="s">
        <v>102</v>
      </c>
      <c r="E55" s="188"/>
      <c r="F55" s="85"/>
      <c r="G55" s="85"/>
      <c r="H55" s="85"/>
      <c r="I55" s="85"/>
      <c r="J55" s="85"/>
      <c r="K55" s="75"/>
      <c r="L55" s="81">
        <f t="shared" si="28"/>
        <v>0</v>
      </c>
      <c r="M55" s="77"/>
      <c r="N55" s="85"/>
      <c r="O55" s="74"/>
      <c r="P55" s="74"/>
      <c r="Q55" s="78"/>
      <c r="R55" s="74"/>
      <c r="S55" s="75"/>
      <c r="T55" s="84">
        <f t="shared" si="29"/>
        <v>0</v>
      </c>
      <c r="Z55" s="18"/>
      <c r="AA55" s="18"/>
      <c r="AB55" s="18"/>
    </row>
    <row r="56" spans="1:44" x14ac:dyDescent="0.25">
      <c r="A56" s="14">
        <v>186</v>
      </c>
      <c r="B56" s="173" t="s">
        <v>16</v>
      </c>
      <c r="C56" s="397">
        <v>45726</v>
      </c>
      <c r="D56" s="393" t="s">
        <v>105</v>
      </c>
      <c r="E56" s="243"/>
      <c r="F56" s="86"/>
      <c r="G56" s="86"/>
      <c r="H56" s="85"/>
      <c r="I56" s="86"/>
      <c r="J56" s="86"/>
      <c r="K56" s="71"/>
      <c r="L56" s="87">
        <f t="shared" si="28"/>
        <v>0</v>
      </c>
      <c r="M56" s="73"/>
      <c r="N56" s="86"/>
      <c r="O56" s="70"/>
      <c r="P56" s="70"/>
      <c r="Q56" s="83"/>
      <c r="R56" s="70"/>
      <c r="S56" s="71"/>
      <c r="T56" s="88">
        <f t="shared" si="29"/>
        <v>0</v>
      </c>
      <c r="Z56" s="18"/>
      <c r="AA56" s="18"/>
      <c r="AB56" s="18"/>
    </row>
    <row r="57" spans="1:44" x14ac:dyDescent="0.25">
      <c r="A57" s="197">
        <v>190</v>
      </c>
      <c r="B57" s="173" t="s">
        <v>16</v>
      </c>
      <c r="C57" s="397">
        <v>45742</v>
      </c>
      <c r="D57" s="393" t="s">
        <v>113</v>
      </c>
      <c r="E57" s="188"/>
      <c r="F57" s="85"/>
      <c r="G57" s="85"/>
      <c r="H57" s="85"/>
      <c r="I57" s="85"/>
      <c r="J57" s="85"/>
      <c r="K57" s="75"/>
      <c r="L57" s="81">
        <f t="shared" si="28"/>
        <v>0</v>
      </c>
      <c r="M57" s="77"/>
      <c r="N57" s="85"/>
      <c r="O57" s="74"/>
      <c r="P57" s="74"/>
      <c r="Q57" s="78"/>
      <c r="R57" s="74"/>
      <c r="S57" s="75"/>
      <c r="T57" s="84">
        <f t="shared" si="29"/>
        <v>0</v>
      </c>
      <c r="Z57" s="18"/>
      <c r="AA57" s="18"/>
      <c r="AB57" s="18"/>
    </row>
    <row r="58" spans="1:44" x14ac:dyDescent="0.25">
      <c r="A58" s="14">
        <v>192</v>
      </c>
      <c r="B58" s="173" t="s">
        <v>16</v>
      </c>
      <c r="C58" s="397">
        <v>45742</v>
      </c>
      <c r="D58" s="393" t="s">
        <v>114</v>
      </c>
      <c r="E58" s="188"/>
      <c r="F58" s="85"/>
      <c r="G58" s="85"/>
      <c r="H58" s="85"/>
      <c r="I58" s="85"/>
      <c r="J58" s="85"/>
      <c r="K58" s="75"/>
      <c r="L58" s="81">
        <f t="shared" si="28"/>
        <v>0</v>
      </c>
      <c r="M58" s="77"/>
      <c r="N58" s="85"/>
      <c r="O58" s="74"/>
      <c r="P58" s="74"/>
      <c r="Q58" s="78"/>
      <c r="R58" s="74"/>
      <c r="S58" s="75"/>
      <c r="T58" s="84">
        <f t="shared" si="29"/>
        <v>0</v>
      </c>
      <c r="Z58" s="18"/>
      <c r="AA58" s="18"/>
      <c r="AB58" s="18"/>
    </row>
    <row r="59" spans="1:44" ht="15.75" thickBot="1" x14ac:dyDescent="0.3">
      <c r="A59" s="255">
        <v>195</v>
      </c>
      <c r="B59" s="336" t="s">
        <v>14</v>
      </c>
      <c r="C59" s="400">
        <v>45789</v>
      </c>
      <c r="D59" s="401" t="s">
        <v>233</v>
      </c>
      <c r="E59" s="189"/>
      <c r="F59" s="161"/>
      <c r="G59" s="408">
        <v>5.4166666666666669E-2</v>
      </c>
      <c r="H59" s="161"/>
      <c r="I59" s="161">
        <v>3.125E-2</v>
      </c>
      <c r="J59" s="161"/>
      <c r="K59" s="162"/>
      <c r="L59" s="163">
        <f t="shared" ref="L59" si="30">E59+F59+G59+H59+I59+J59+K59</f>
        <v>8.5416666666666669E-2</v>
      </c>
      <c r="M59" s="164"/>
      <c r="N59" s="161"/>
      <c r="O59" s="165"/>
      <c r="P59" s="165"/>
      <c r="Q59" s="166"/>
      <c r="R59" s="165"/>
      <c r="S59" s="162"/>
      <c r="T59" s="167">
        <f t="shared" ref="T59" si="31">M59+N59+O59+P59+Q59+R59+S59</f>
        <v>0</v>
      </c>
      <c r="Z59" s="18"/>
      <c r="AA59" s="18"/>
      <c r="AB59" s="18"/>
    </row>
    <row r="60" spans="1:44" x14ac:dyDescent="0.25"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Z60" s="18"/>
      <c r="AA60" s="18"/>
      <c r="AB60" s="18"/>
    </row>
    <row r="61" spans="1:44" x14ac:dyDescent="0.25">
      <c r="F61" s="26"/>
      <c r="G61" s="18"/>
      <c r="H61" s="18"/>
      <c r="K61" s="90"/>
      <c r="L61" s="91"/>
      <c r="M61" s="92"/>
      <c r="N61" s="92"/>
      <c r="O61" s="92"/>
      <c r="P61" s="91"/>
    </row>
    <row r="62" spans="1:44" ht="15.75" thickBot="1" x14ac:dyDescent="0.3">
      <c r="M62" s="91"/>
      <c r="N62" s="91"/>
      <c r="O62" s="91"/>
      <c r="P62" s="91"/>
    </row>
    <row r="63" spans="1:44" x14ac:dyDescent="0.25">
      <c r="A63" s="486" t="s">
        <v>58</v>
      </c>
      <c r="B63" s="487"/>
      <c r="C63" s="487"/>
      <c r="D63" s="487"/>
      <c r="E63" s="487"/>
      <c r="F63" s="487"/>
      <c r="G63" s="487"/>
      <c r="H63" s="487"/>
      <c r="I63" s="487"/>
      <c r="J63" s="487"/>
      <c r="K63" s="487"/>
      <c r="L63" s="487"/>
      <c r="M63" s="487"/>
      <c r="N63" s="487"/>
      <c r="O63" s="487"/>
      <c r="P63" s="487"/>
      <c r="Q63" s="487"/>
      <c r="R63" s="487"/>
      <c r="S63" s="487"/>
      <c r="T63" s="488"/>
    </row>
    <row r="64" spans="1:44" x14ac:dyDescent="0.25">
      <c r="A64" s="489"/>
      <c r="B64" s="490"/>
      <c r="C64" s="490"/>
      <c r="D64" s="490"/>
      <c r="E64" s="490"/>
      <c r="F64" s="490"/>
      <c r="G64" s="490"/>
      <c r="H64" s="490"/>
      <c r="I64" s="490"/>
      <c r="J64" s="490"/>
      <c r="K64" s="490"/>
      <c r="L64" s="490"/>
      <c r="M64" s="490"/>
      <c r="N64" s="490"/>
      <c r="O64" s="490"/>
      <c r="P64" s="490"/>
      <c r="Q64" s="490"/>
      <c r="R64" s="490"/>
      <c r="S64" s="490"/>
      <c r="T64" s="491"/>
    </row>
    <row r="65" spans="1:31" ht="15.75" thickBot="1" x14ac:dyDescent="0.3">
      <c r="A65" s="492"/>
      <c r="B65" s="493"/>
      <c r="C65" s="493"/>
      <c r="D65" s="493"/>
      <c r="E65" s="493"/>
      <c r="F65" s="493"/>
      <c r="G65" s="493"/>
      <c r="H65" s="493"/>
      <c r="I65" s="493"/>
      <c r="J65" s="493"/>
      <c r="K65" s="493"/>
      <c r="L65" s="493"/>
      <c r="M65" s="493"/>
      <c r="N65" s="493"/>
      <c r="O65" s="493"/>
      <c r="P65" s="493"/>
      <c r="Q65" s="493"/>
      <c r="R65" s="493"/>
      <c r="S65" s="493"/>
      <c r="T65" s="494"/>
    </row>
    <row r="66" spans="1:31" ht="16.5" thickBot="1" x14ac:dyDescent="0.3">
      <c r="A66" s="428" t="s">
        <v>49</v>
      </c>
      <c r="B66" s="429"/>
      <c r="C66" s="429"/>
      <c r="D66" s="429"/>
      <c r="E66" s="429"/>
      <c r="F66" s="429"/>
      <c r="G66" s="429"/>
      <c r="H66" s="429"/>
      <c r="I66" s="429"/>
      <c r="J66" s="429"/>
      <c r="K66" s="429"/>
      <c r="L66" s="430"/>
      <c r="M66" s="428" t="s">
        <v>50</v>
      </c>
      <c r="N66" s="429"/>
      <c r="O66" s="429"/>
      <c r="P66" s="429"/>
      <c r="Q66" s="429"/>
      <c r="R66" s="429"/>
      <c r="S66" s="429"/>
      <c r="T66" s="430"/>
    </row>
    <row r="67" spans="1:31" ht="15.75" thickBot="1" x14ac:dyDescent="0.3">
      <c r="A67" s="93"/>
      <c r="B67" s="94"/>
      <c r="C67" s="94"/>
      <c r="D67" s="94"/>
      <c r="E67" s="95" t="s">
        <v>51</v>
      </c>
      <c r="F67" s="95" t="s">
        <v>52</v>
      </c>
      <c r="G67" s="95" t="s">
        <v>53</v>
      </c>
      <c r="H67" s="95" t="s">
        <v>54</v>
      </c>
      <c r="I67" s="95" t="s">
        <v>55</v>
      </c>
      <c r="J67" s="95" t="s">
        <v>56</v>
      </c>
      <c r="K67" s="95" t="s">
        <v>57</v>
      </c>
      <c r="L67" s="446" t="s">
        <v>25</v>
      </c>
      <c r="M67" s="95" t="s">
        <v>51</v>
      </c>
      <c r="N67" s="95" t="s">
        <v>52</v>
      </c>
      <c r="O67" s="95" t="s">
        <v>53</v>
      </c>
      <c r="P67" s="95" t="s">
        <v>54</v>
      </c>
      <c r="Q67" s="95" t="s">
        <v>55</v>
      </c>
      <c r="R67" s="95" t="s">
        <v>56</v>
      </c>
      <c r="S67" s="95" t="s">
        <v>57</v>
      </c>
      <c r="T67" s="446" t="s">
        <v>25</v>
      </c>
      <c r="V67" s="448" t="s">
        <v>59</v>
      </c>
      <c r="W67" s="449"/>
      <c r="X67" s="449"/>
      <c r="Y67" s="449"/>
      <c r="Z67" s="449"/>
      <c r="AA67" s="449"/>
      <c r="AB67" s="449"/>
      <c r="AC67" s="449"/>
      <c r="AD67" s="450"/>
    </row>
    <row r="68" spans="1:31" ht="15.75" thickBot="1" x14ac:dyDescent="0.3">
      <c r="A68" s="96" t="s">
        <v>8</v>
      </c>
      <c r="B68" s="96" t="s">
        <v>9</v>
      </c>
      <c r="C68" s="404" t="s">
        <v>281</v>
      </c>
      <c r="D68" s="97" t="s">
        <v>10</v>
      </c>
      <c r="E68" s="98">
        <f t="shared" ref="E68:K68" si="32">E45</f>
        <v>22</v>
      </c>
      <c r="F68" s="99">
        <f t="shared" si="32"/>
        <v>23</v>
      </c>
      <c r="G68" s="99">
        <f t="shared" si="32"/>
        <v>24</v>
      </c>
      <c r="H68" s="99">
        <f t="shared" si="32"/>
        <v>25</v>
      </c>
      <c r="I68" s="99">
        <f t="shared" si="32"/>
        <v>26</v>
      </c>
      <c r="J68" s="99">
        <f t="shared" si="32"/>
        <v>27</v>
      </c>
      <c r="K68" s="100">
        <f t="shared" si="32"/>
        <v>28</v>
      </c>
      <c r="L68" s="447"/>
      <c r="M68" s="101">
        <f t="shared" ref="M68:S68" si="33">M45</f>
        <v>22</v>
      </c>
      <c r="N68" s="102">
        <f t="shared" si="33"/>
        <v>23</v>
      </c>
      <c r="O68" s="102">
        <f t="shared" si="33"/>
        <v>24</v>
      </c>
      <c r="P68" s="102">
        <f t="shared" si="33"/>
        <v>25</v>
      </c>
      <c r="Q68" s="102">
        <f t="shared" si="33"/>
        <v>26</v>
      </c>
      <c r="R68" s="102">
        <f t="shared" si="33"/>
        <v>27</v>
      </c>
      <c r="S68" s="103">
        <f t="shared" si="33"/>
        <v>28</v>
      </c>
      <c r="T68" s="447"/>
      <c r="AD68" s="104" t="s">
        <v>25</v>
      </c>
    </row>
    <row r="69" spans="1:31" x14ac:dyDescent="0.25">
      <c r="A69" s="10">
        <v>14</v>
      </c>
      <c r="B69" s="172" t="s">
        <v>14</v>
      </c>
      <c r="C69" s="396">
        <v>44011</v>
      </c>
      <c r="D69" s="225" t="s">
        <v>15</v>
      </c>
      <c r="E69" s="283"/>
      <c r="F69" s="105"/>
      <c r="G69" s="105"/>
      <c r="H69" s="105"/>
      <c r="I69" s="105"/>
      <c r="J69" s="105"/>
      <c r="K69" s="106"/>
      <c r="L69" s="107">
        <f t="shared" ref="L69:L78" si="34">E69+F69+G69+H69+I69+J69+K69</f>
        <v>0</v>
      </c>
      <c r="M69" s="108"/>
      <c r="N69" s="105"/>
      <c r="O69" s="105"/>
      <c r="P69" s="105"/>
      <c r="Q69" s="105"/>
      <c r="R69" s="105"/>
      <c r="S69" s="106"/>
      <c r="T69" s="109">
        <f t="shared" ref="T69:T78" si="35">M69+N69+O69+P69+Q69+R69+S69</f>
        <v>0</v>
      </c>
      <c r="V69" s="110"/>
      <c r="W69" s="111">
        <v>30</v>
      </c>
      <c r="X69" s="111">
        <f>V69*W69*24</f>
        <v>0</v>
      </c>
      <c r="Z69" s="112"/>
      <c r="AA69" s="111">
        <v>40</v>
      </c>
      <c r="AB69" s="113">
        <f>Z69*AA69*24</f>
        <v>0</v>
      </c>
      <c r="AC69" s="29"/>
      <c r="AD69" s="114">
        <f>+X69+AB69</f>
        <v>0</v>
      </c>
    </row>
    <row r="70" spans="1:31" x14ac:dyDescent="0.25">
      <c r="A70" s="14">
        <v>120</v>
      </c>
      <c r="B70" s="173" t="s">
        <v>16</v>
      </c>
      <c r="C70" s="397">
        <v>45202</v>
      </c>
      <c r="D70" s="226" t="s">
        <v>17</v>
      </c>
      <c r="E70" s="284"/>
      <c r="F70" s="78"/>
      <c r="G70" s="78"/>
      <c r="H70" s="78"/>
      <c r="I70" s="78"/>
      <c r="J70" s="78"/>
      <c r="K70" s="80"/>
      <c r="L70" s="81">
        <f t="shared" si="34"/>
        <v>0</v>
      </c>
      <c r="M70" s="82"/>
      <c r="N70" s="78"/>
      <c r="O70" s="78"/>
      <c r="P70" s="78"/>
      <c r="Q70" s="78"/>
      <c r="R70" s="78"/>
      <c r="S70" s="80"/>
      <c r="T70" s="84">
        <f t="shared" si="35"/>
        <v>0</v>
      </c>
      <c r="V70" s="115"/>
      <c r="W70" s="111">
        <v>30</v>
      </c>
      <c r="X70" s="111">
        <f>V70*W70*24</f>
        <v>0</v>
      </c>
      <c r="Z70" s="112"/>
      <c r="AA70" s="111">
        <v>40</v>
      </c>
      <c r="AB70" s="113">
        <f>Z70*AA70*24</f>
        <v>0</v>
      </c>
      <c r="AC70" s="29"/>
      <c r="AD70" s="114">
        <f>+X70+AB70</f>
        <v>0</v>
      </c>
    </row>
    <row r="71" spans="1:31" x14ac:dyDescent="0.25">
      <c r="A71" s="14">
        <v>139</v>
      </c>
      <c r="B71" s="24" t="s">
        <v>14</v>
      </c>
      <c r="C71" s="398">
        <v>45376</v>
      </c>
      <c r="D71" s="226" t="s">
        <v>18</v>
      </c>
      <c r="E71" s="284"/>
      <c r="F71" s="78"/>
      <c r="G71" s="78"/>
      <c r="H71" s="78"/>
      <c r="I71" s="78">
        <v>0.33333333333333331</v>
      </c>
      <c r="J71" s="78"/>
      <c r="K71" s="80"/>
      <c r="L71" s="81">
        <f t="shared" si="34"/>
        <v>0.33333333333333331</v>
      </c>
      <c r="M71" s="82"/>
      <c r="N71" s="78"/>
      <c r="O71" s="78"/>
      <c r="P71" s="78"/>
      <c r="Q71" s="78"/>
      <c r="R71" s="78"/>
      <c r="S71" s="80"/>
      <c r="T71" s="84">
        <f t="shared" si="35"/>
        <v>0</v>
      </c>
      <c r="V71" s="115"/>
      <c r="W71" s="111">
        <v>30</v>
      </c>
      <c r="X71" s="111">
        <f>V71*W71*24</f>
        <v>0</v>
      </c>
      <c r="Z71" s="112"/>
      <c r="AA71" s="111">
        <v>40</v>
      </c>
      <c r="AB71" s="113">
        <f>Z71*AA71*24</f>
        <v>0</v>
      </c>
      <c r="AC71" s="29"/>
      <c r="AD71" s="114">
        <f>+X71+AB71</f>
        <v>0</v>
      </c>
    </row>
    <row r="72" spans="1:31" x14ac:dyDescent="0.25">
      <c r="A72" s="14">
        <v>15</v>
      </c>
      <c r="B72" s="173" t="s">
        <v>16</v>
      </c>
      <c r="C72" s="397">
        <v>45418</v>
      </c>
      <c r="D72" s="226" t="s">
        <v>19</v>
      </c>
      <c r="E72" s="357">
        <v>0.27083333333333331</v>
      </c>
      <c r="F72" s="118"/>
      <c r="G72" s="78">
        <v>0.25</v>
      </c>
      <c r="H72" s="78"/>
      <c r="I72" s="78"/>
      <c r="J72" s="118"/>
      <c r="K72" s="80"/>
      <c r="L72" s="81">
        <f t="shared" si="34"/>
        <v>0.52083333333333326</v>
      </c>
      <c r="M72" s="82"/>
      <c r="N72" s="83"/>
      <c r="O72" s="78">
        <v>0.1111111111111111</v>
      </c>
      <c r="P72" s="212"/>
      <c r="Q72" s="78"/>
      <c r="R72" s="118"/>
      <c r="S72" s="80"/>
      <c r="T72" s="84">
        <f t="shared" si="35"/>
        <v>0.1111111111111111</v>
      </c>
      <c r="V72" s="115">
        <f>+E72</f>
        <v>0.27083333333333331</v>
      </c>
      <c r="W72" s="111">
        <v>30</v>
      </c>
      <c r="X72" s="111">
        <f>V72*W72*24</f>
        <v>195</v>
      </c>
      <c r="Z72" s="112">
        <f>+R72</f>
        <v>0</v>
      </c>
      <c r="AA72" s="111">
        <v>40</v>
      </c>
      <c r="AB72" s="113">
        <f>Z72*AA72*24</f>
        <v>0</v>
      </c>
      <c r="AC72" s="29"/>
      <c r="AD72" s="114">
        <f>+X72+AB72</f>
        <v>195</v>
      </c>
    </row>
    <row r="73" spans="1:31" x14ac:dyDescent="0.25">
      <c r="A73" s="14">
        <v>18</v>
      </c>
      <c r="B73" s="24" t="s">
        <v>14</v>
      </c>
      <c r="C73" s="398">
        <v>45607</v>
      </c>
      <c r="D73" s="226" t="s">
        <v>20</v>
      </c>
      <c r="E73" s="285"/>
      <c r="F73" s="78"/>
      <c r="G73" s="78"/>
      <c r="H73" s="78"/>
      <c r="I73" s="78"/>
      <c r="J73" s="78"/>
      <c r="K73" s="80"/>
      <c r="L73" s="81">
        <f t="shared" si="34"/>
        <v>0</v>
      </c>
      <c r="M73" s="82"/>
      <c r="N73" s="118"/>
      <c r="O73" s="118"/>
      <c r="P73" s="212"/>
      <c r="Q73" s="118"/>
      <c r="R73" s="78"/>
      <c r="S73" s="80"/>
      <c r="T73" s="84">
        <f t="shared" si="35"/>
        <v>0</v>
      </c>
      <c r="U73" s="18"/>
      <c r="V73" s="110"/>
      <c r="W73" s="111">
        <v>30</v>
      </c>
      <c r="X73" s="111">
        <f>V73*W73*24</f>
        <v>0</v>
      </c>
      <c r="Y73" s="44"/>
      <c r="Z73" s="112">
        <f>+M73+Q73</f>
        <v>0</v>
      </c>
      <c r="AA73" s="111">
        <v>40</v>
      </c>
      <c r="AB73" s="113">
        <f>Z73*AA73*24</f>
        <v>0</v>
      </c>
      <c r="AC73" s="29"/>
      <c r="AD73" s="114">
        <f>+X73+AB73</f>
        <v>0</v>
      </c>
      <c r="AE73" s="29"/>
    </row>
    <row r="74" spans="1:31" x14ac:dyDescent="0.25">
      <c r="A74" s="14">
        <v>168</v>
      </c>
      <c r="B74" s="173" t="s">
        <v>16</v>
      </c>
      <c r="C74" s="397">
        <v>45607</v>
      </c>
      <c r="D74" s="226" t="s">
        <v>21</v>
      </c>
      <c r="E74" s="285"/>
      <c r="F74" s="86"/>
      <c r="G74" s="70"/>
      <c r="H74" s="78"/>
      <c r="I74" s="86"/>
      <c r="J74" s="78"/>
      <c r="K74" s="80"/>
      <c r="L74" s="87">
        <f t="shared" si="34"/>
        <v>0</v>
      </c>
      <c r="M74" s="119"/>
      <c r="N74" s="83"/>
      <c r="O74" s="79"/>
      <c r="P74" s="277"/>
      <c r="Q74" s="83"/>
      <c r="R74" s="78"/>
      <c r="S74" s="117"/>
      <c r="T74" s="88">
        <f t="shared" si="35"/>
        <v>0</v>
      </c>
      <c r="V74" s="121"/>
      <c r="W74" s="122"/>
      <c r="X74" s="122"/>
      <c r="Z74" s="123"/>
      <c r="AA74" s="122"/>
      <c r="AB74" s="124"/>
      <c r="AC74" s="29"/>
      <c r="AD74" s="29"/>
    </row>
    <row r="75" spans="1:31" x14ac:dyDescent="0.25">
      <c r="A75" s="14">
        <v>175</v>
      </c>
      <c r="B75" s="173" t="s">
        <v>16</v>
      </c>
      <c r="C75" s="397">
        <v>45304</v>
      </c>
      <c r="D75" s="226" t="s">
        <v>90</v>
      </c>
      <c r="E75" s="285"/>
      <c r="F75" s="78"/>
      <c r="G75" s="85">
        <v>0.3611111111111111</v>
      </c>
      <c r="H75" s="86"/>
      <c r="I75" s="78"/>
      <c r="J75" s="78"/>
      <c r="K75" s="80"/>
      <c r="L75" s="87">
        <f t="shared" si="34"/>
        <v>0.3611111111111111</v>
      </c>
      <c r="M75" s="82"/>
      <c r="N75" s="78"/>
      <c r="O75" s="118"/>
      <c r="P75" s="212"/>
      <c r="Q75" s="78"/>
      <c r="R75" s="78"/>
      <c r="S75" s="80"/>
      <c r="T75" s="87">
        <f t="shared" si="35"/>
        <v>0</v>
      </c>
      <c r="V75" s="121"/>
      <c r="W75" s="122"/>
      <c r="X75" s="122"/>
      <c r="Z75" s="123"/>
      <c r="AA75" s="122"/>
      <c r="AB75" s="124"/>
      <c r="AC75" s="29"/>
      <c r="AD75" s="29"/>
    </row>
    <row r="76" spans="1:31" x14ac:dyDescent="0.25">
      <c r="A76" s="14">
        <v>180</v>
      </c>
      <c r="B76" s="173" t="s">
        <v>100</v>
      </c>
      <c r="C76" s="397">
        <v>45695</v>
      </c>
      <c r="D76" s="226" t="s">
        <v>96</v>
      </c>
      <c r="E76" s="286"/>
      <c r="F76" s="85"/>
      <c r="G76" s="74"/>
      <c r="H76" s="85"/>
      <c r="I76" s="78"/>
      <c r="J76" s="78"/>
      <c r="K76" s="89"/>
      <c r="L76" s="81">
        <f t="shared" si="34"/>
        <v>0</v>
      </c>
      <c r="M76" s="82"/>
      <c r="N76" s="78"/>
      <c r="O76" s="118"/>
      <c r="P76" s="212"/>
      <c r="Q76" s="78"/>
      <c r="R76" s="78"/>
      <c r="S76" s="80"/>
      <c r="T76" s="84">
        <f t="shared" si="35"/>
        <v>0</v>
      </c>
      <c r="V76" s="121"/>
      <c r="W76" s="122"/>
      <c r="X76" s="122"/>
      <c r="Z76" s="123"/>
      <c r="AA76" s="122"/>
      <c r="AB76" s="124"/>
      <c r="AC76" s="29"/>
      <c r="AD76" s="29"/>
    </row>
    <row r="77" spans="1:31" x14ac:dyDescent="0.25">
      <c r="A77" s="14">
        <v>184</v>
      </c>
      <c r="B77" s="24" t="s">
        <v>14</v>
      </c>
      <c r="C77" s="398">
        <v>45720</v>
      </c>
      <c r="D77" s="226" t="s">
        <v>122</v>
      </c>
      <c r="E77" s="286"/>
      <c r="F77" s="85"/>
      <c r="G77" s="74"/>
      <c r="H77" s="85">
        <v>0.54166666666666663</v>
      </c>
      <c r="I77" s="78"/>
      <c r="J77" s="78"/>
      <c r="K77" s="89"/>
      <c r="L77" s="81">
        <f>E77+F77+G77+H77+I77+J77+K77</f>
        <v>0.54166666666666663</v>
      </c>
      <c r="M77" s="82"/>
      <c r="N77" s="78"/>
      <c r="O77" s="118"/>
      <c r="P77" s="212"/>
      <c r="Q77" s="78"/>
      <c r="R77" s="78"/>
      <c r="S77" s="80"/>
      <c r="T77" s="84">
        <f>M77+N77+O77+P77+Q77+R77+S77</f>
        <v>0</v>
      </c>
      <c r="V77" s="121"/>
      <c r="W77" s="122"/>
      <c r="X77" s="122"/>
      <c r="Z77" s="123"/>
      <c r="AA77" s="122"/>
      <c r="AB77" s="124"/>
      <c r="AC77" s="29"/>
      <c r="AD77" s="29"/>
    </row>
    <row r="78" spans="1:31" x14ac:dyDescent="0.25">
      <c r="A78" s="14">
        <v>185</v>
      </c>
      <c r="B78" s="24" t="s">
        <v>14</v>
      </c>
      <c r="C78" s="398">
        <v>45721</v>
      </c>
      <c r="D78" s="226" t="s">
        <v>102</v>
      </c>
      <c r="E78" s="286"/>
      <c r="F78" s="85"/>
      <c r="G78" s="74"/>
      <c r="H78" s="85"/>
      <c r="I78" s="78"/>
      <c r="J78" s="85"/>
      <c r="K78" s="89"/>
      <c r="L78" s="81">
        <f t="shared" si="34"/>
        <v>0</v>
      </c>
      <c r="M78" s="82"/>
      <c r="N78" s="78"/>
      <c r="O78" s="118"/>
      <c r="P78" s="212"/>
      <c r="Q78" s="78"/>
      <c r="R78" s="78"/>
      <c r="S78" s="80"/>
      <c r="T78" s="84">
        <f t="shared" si="35"/>
        <v>0</v>
      </c>
      <c r="V78" s="121"/>
      <c r="W78" s="122"/>
      <c r="X78" s="122"/>
      <c r="Z78" s="123"/>
      <c r="AA78" s="122"/>
      <c r="AB78" s="124"/>
      <c r="AC78" s="29"/>
      <c r="AD78" s="29"/>
    </row>
    <row r="79" spans="1:31" x14ac:dyDescent="0.25">
      <c r="A79" s="14">
        <v>186</v>
      </c>
      <c r="B79" s="173" t="s">
        <v>16</v>
      </c>
      <c r="C79" s="397">
        <v>45726</v>
      </c>
      <c r="D79" s="226" t="s">
        <v>105</v>
      </c>
      <c r="E79" s="286"/>
      <c r="F79" s="85"/>
      <c r="G79" s="74"/>
      <c r="H79" s="85"/>
      <c r="I79" s="78"/>
      <c r="J79" s="78"/>
      <c r="K79" s="80"/>
      <c r="L79" s="81">
        <f>E79+F79+G79+H79+I79+J79+K79</f>
        <v>0</v>
      </c>
      <c r="M79" s="82"/>
      <c r="N79" s="78"/>
      <c r="O79" s="118"/>
      <c r="P79" s="212"/>
      <c r="Q79" s="78"/>
      <c r="R79" s="78"/>
      <c r="S79" s="80"/>
      <c r="T79" s="84">
        <f>M79+N79+O79+P79+Q79+R79+S79</f>
        <v>0</v>
      </c>
      <c r="V79" s="121"/>
      <c r="W79" s="122"/>
      <c r="X79" s="122"/>
      <c r="Z79" s="123"/>
      <c r="AA79" s="122"/>
      <c r="AB79" s="124"/>
      <c r="AC79" s="29"/>
      <c r="AD79" s="29"/>
    </row>
    <row r="80" spans="1:31" x14ac:dyDescent="0.25">
      <c r="A80" s="197">
        <v>190</v>
      </c>
      <c r="B80" s="173" t="s">
        <v>16</v>
      </c>
      <c r="C80" s="397">
        <v>45742</v>
      </c>
      <c r="D80" s="226" t="s">
        <v>113</v>
      </c>
      <c r="E80" s="286"/>
      <c r="F80" s="85">
        <v>0.41666666666666669</v>
      </c>
      <c r="G80" s="74"/>
      <c r="H80" s="86"/>
      <c r="I80" s="78"/>
      <c r="J80" s="85"/>
      <c r="K80" s="89"/>
      <c r="L80" s="81">
        <f>E80+F80+G80+H80+I80+J80+K80</f>
        <v>0.41666666666666669</v>
      </c>
      <c r="M80" s="82"/>
      <c r="N80" s="78"/>
      <c r="O80" s="118"/>
      <c r="P80" s="212"/>
      <c r="Q80" s="78"/>
      <c r="R80" s="78"/>
      <c r="S80" s="80"/>
      <c r="T80" s="84">
        <f>M80+N80+O80+P80+Q80+R80+S80</f>
        <v>0</v>
      </c>
      <c r="V80" s="121"/>
      <c r="W80" s="122"/>
      <c r="X80" s="122"/>
      <c r="Z80" s="123"/>
      <c r="AA80" s="122"/>
      <c r="AB80" s="124"/>
      <c r="AC80" s="29"/>
      <c r="AD80" s="29"/>
    </row>
    <row r="81" spans="1:30" x14ac:dyDescent="0.25">
      <c r="A81" s="14">
        <v>192</v>
      </c>
      <c r="B81" s="173" t="s">
        <v>16</v>
      </c>
      <c r="C81" s="397">
        <v>45742</v>
      </c>
      <c r="D81" s="226" t="s">
        <v>114</v>
      </c>
      <c r="E81" s="358"/>
      <c r="F81" s="85"/>
      <c r="G81" s="85"/>
      <c r="H81" s="85"/>
      <c r="I81" s="85"/>
      <c r="J81" s="85"/>
      <c r="K81" s="89"/>
      <c r="L81" s="81">
        <f>E81+F81+G81+H81+I81+J81+K81</f>
        <v>0</v>
      </c>
      <c r="M81" s="188"/>
      <c r="N81" s="85"/>
      <c r="O81" s="74"/>
      <c r="P81" s="74"/>
      <c r="Q81" s="78"/>
      <c r="R81" s="74"/>
      <c r="S81" s="75"/>
      <c r="T81" s="84">
        <f>M81+N81+O81+P81+Q81+R81+S81</f>
        <v>0</v>
      </c>
      <c r="V81" s="121"/>
      <c r="W81" s="122"/>
      <c r="X81" s="122"/>
      <c r="Z81" s="123"/>
      <c r="AA81" s="122"/>
      <c r="AB81" s="124"/>
      <c r="AC81" s="29"/>
      <c r="AD81" s="29"/>
    </row>
    <row r="82" spans="1:30" ht="15.75" thickBot="1" x14ac:dyDescent="0.3">
      <c r="A82" s="255">
        <v>195</v>
      </c>
      <c r="B82" s="336" t="s">
        <v>14</v>
      </c>
      <c r="C82" s="400">
        <v>45789</v>
      </c>
      <c r="D82" s="355" t="s">
        <v>233</v>
      </c>
      <c r="E82" s="189"/>
      <c r="F82" s="161"/>
      <c r="G82" s="161"/>
      <c r="H82" s="161"/>
      <c r="I82" s="161"/>
      <c r="J82" s="161"/>
      <c r="K82" s="162"/>
      <c r="L82" s="163">
        <f t="shared" ref="L82" si="36">E82+F82+G82+H82+I82+J82+K82</f>
        <v>0</v>
      </c>
      <c r="M82" s="164"/>
      <c r="N82" s="161"/>
      <c r="O82" s="165"/>
      <c r="P82" s="165"/>
      <c r="Q82" s="166"/>
      <c r="R82" s="165"/>
      <c r="S82" s="162"/>
      <c r="T82" s="167">
        <f t="shared" ref="T82" si="37">M82+N82+O82+P82+Q82+R82+S82</f>
        <v>0</v>
      </c>
      <c r="Z82" s="18"/>
      <c r="AA82" s="18"/>
      <c r="AB82" s="18"/>
    </row>
    <row r="83" spans="1:30" x14ac:dyDescent="0.25">
      <c r="E83" s="18"/>
      <c r="F83" s="18"/>
      <c r="G83" s="18"/>
      <c r="H83" s="125"/>
      <c r="I83" s="18"/>
      <c r="J83" s="125"/>
      <c r="K83" s="126"/>
      <c r="L83" s="127"/>
      <c r="M83" s="18"/>
      <c r="N83" s="18"/>
      <c r="O83" s="18"/>
      <c r="P83" s="18"/>
      <c r="Q83" s="18"/>
      <c r="R83" s="18"/>
    </row>
    <row r="84" spans="1:30" ht="15.75" thickBot="1" x14ac:dyDescent="0.3">
      <c r="E84"/>
      <c r="F84"/>
      <c r="G84" s="18"/>
      <c r="H84" s="18"/>
      <c r="I84" s="18"/>
      <c r="J84" s="125"/>
      <c r="K84" s="18"/>
      <c r="M84" s="18"/>
      <c r="N84" s="18"/>
      <c r="O84" s="18"/>
    </row>
    <row r="85" spans="1:30" x14ac:dyDescent="0.25">
      <c r="A85" s="459" t="s">
        <v>60</v>
      </c>
      <c r="B85" s="460"/>
      <c r="C85" s="460"/>
      <c r="D85" s="460"/>
      <c r="E85" s="460"/>
      <c r="F85" s="460"/>
      <c r="G85" s="460"/>
      <c r="H85" s="460"/>
      <c r="I85" s="460"/>
      <c r="J85" s="460"/>
      <c r="K85" s="460"/>
      <c r="L85" s="460"/>
      <c r="M85" s="460"/>
      <c r="N85" s="460"/>
      <c r="O85" s="460"/>
      <c r="P85" s="460"/>
      <c r="Q85" s="460"/>
      <c r="R85" s="460"/>
      <c r="S85" s="460"/>
      <c r="T85" s="461"/>
    </row>
    <row r="86" spans="1:30" x14ac:dyDescent="0.25">
      <c r="A86" s="462"/>
      <c r="B86" s="463"/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4"/>
    </row>
    <row r="87" spans="1:30" ht="15.75" thickBot="1" x14ac:dyDescent="0.3">
      <c r="A87" s="465"/>
      <c r="B87" s="466"/>
      <c r="C87" s="466"/>
      <c r="D87" s="466"/>
      <c r="E87" s="466"/>
      <c r="F87" s="466"/>
      <c r="G87" s="466"/>
      <c r="H87" s="466"/>
      <c r="I87" s="466"/>
      <c r="J87" s="466"/>
      <c r="K87" s="466"/>
      <c r="L87" s="466"/>
      <c r="M87" s="466"/>
      <c r="N87" s="466"/>
      <c r="O87" s="466"/>
      <c r="P87" s="466"/>
      <c r="Q87" s="466"/>
      <c r="R87" s="466"/>
      <c r="S87" s="466"/>
      <c r="T87" s="467"/>
    </row>
    <row r="88" spans="1:30" ht="16.5" thickBot="1" x14ac:dyDescent="0.3">
      <c r="A88" s="428" t="s">
        <v>49</v>
      </c>
      <c r="B88" s="429"/>
      <c r="C88" s="429"/>
      <c r="D88" s="429"/>
      <c r="E88" s="429"/>
      <c r="F88" s="429"/>
      <c r="G88" s="429"/>
      <c r="H88" s="429"/>
      <c r="I88" s="429"/>
      <c r="J88" s="429"/>
      <c r="K88" s="429"/>
      <c r="L88" s="430"/>
      <c r="M88" s="428" t="s">
        <v>50</v>
      </c>
      <c r="N88" s="429"/>
      <c r="O88" s="429"/>
      <c r="P88" s="429"/>
      <c r="Q88" s="429"/>
      <c r="R88" s="429"/>
      <c r="S88" s="429"/>
      <c r="T88" s="430"/>
    </row>
    <row r="89" spans="1:30" ht="15.75" thickBot="1" x14ac:dyDescent="0.3">
      <c r="A89" s="128"/>
      <c r="B89" s="129"/>
      <c r="C89" s="129"/>
      <c r="D89" s="129"/>
      <c r="E89" s="130" t="s">
        <v>51</v>
      </c>
      <c r="F89" s="130" t="s">
        <v>52</v>
      </c>
      <c r="G89" s="130" t="s">
        <v>53</v>
      </c>
      <c r="H89" s="130" t="s">
        <v>54</v>
      </c>
      <c r="I89" s="130" t="s">
        <v>55</v>
      </c>
      <c r="J89" s="130" t="s">
        <v>56</v>
      </c>
      <c r="K89" s="130" t="s">
        <v>57</v>
      </c>
      <c r="L89" s="468" t="s">
        <v>25</v>
      </c>
      <c r="M89" s="130" t="s">
        <v>51</v>
      </c>
      <c r="N89" s="130" t="s">
        <v>52</v>
      </c>
      <c r="O89" s="130" t="s">
        <v>53</v>
      </c>
      <c r="P89" s="130" t="s">
        <v>54</v>
      </c>
      <c r="Q89" s="130" t="s">
        <v>55</v>
      </c>
      <c r="R89" s="130" t="s">
        <v>56</v>
      </c>
      <c r="S89" s="130" t="s">
        <v>57</v>
      </c>
      <c r="T89" s="468" t="s">
        <v>25</v>
      </c>
    </row>
    <row r="90" spans="1:30" ht="15.75" thickBot="1" x14ac:dyDescent="0.3">
      <c r="A90" s="131" t="s">
        <v>8</v>
      </c>
      <c r="B90" s="132" t="s">
        <v>9</v>
      </c>
      <c r="C90" s="403" t="s">
        <v>281</v>
      </c>
      <c r="D90" s="132" t="s">
        <v>10</v>
      </c>
      <c r="E90" s="147">
        <f t="shared" ref="E90:K90" si="38">+E68</f>
        <v>22</v>
      </c>
      <c r="F90" s="148">
        <f t="shared" si="38"/>
        <v>23</v>
      </c>
      <c r="G90" s="148">
        <f t="shared" si="38"/>
        <v>24</v>
      </c>
      <c r="H90" s="148">
        <f t="shared" si="38"/>
        <v>25</v>
      </c>
      <c r="I90" s="148">
        <f t="shared" si="38"/>
        <v>26</v>
      </c>
      <c r="J90" s="148">
        <f t="shared" si="38"/>
        <v>27</v>
      </c>
      <c r="K90" s="149">
        <f t="shared" si="38"/>
        <v>28</v>
      </c>
      <c r="L90" s="469"/>
      <c r="M90" s="150">
        <f t="shared" ref="M90:S90" si="39">+M68</f>
        <v>22</v>
      </c>
      <c r="N90" s="148">
        <f t="shared" si="39"/>
        <v>23</v>
      </c>
      <c r="O90" s="148">
        <f t="shared" si="39"/>
        <v>24</v>
      </c>
      <c r="P90" s="148">
        <f t="shared" si="39"/>
        <v>25</v>
      </c>
      <c r="Q90" s="148">
        <f t="shared" si="39"/>
        <v>26</v>
      </c>
      <c r="R90" s="148">
        <f t="shared" si="39"/>
        <v>27</v>
      </c>
      <c r="S90" s="148">
        <f t="shared" si="39"/>
        <v>28</v>
      </c>
      <c r="T90" s="469"/>
    </row>
    <row r="91" spans="1:30" x14ac:dyDescent="0.25">
      <c r="A91" s="10">
        <v>14</v>
      </c>
      <c r="B91" s="172" t="s">
        <v>14</v>
      </c>
      <c r="C91" s="396">
        <v>44011</v>
      </c>
      <c r="D91" s="225" t="s">
        <v>15</v>
      </c>
      <c r="E91" s="283"/>
      <c r="F91" s="105"/>
      <c r="G91" s="105"/>
      <c r="H91" s="105"/>
      <c r="I91" s="105"/>
      <c r="J91" s="105"/>
      <c r="K91" s="106"/>
      <c r="L91" s="151">
        <f t="shared" ref="L91:L101" si="40">E91+F91+G91+H91+I91+J91+K91</f>
        <v>0</v>
      </c>
      <c r="M91" s="152"/>
      <c r="N91" s="153"/>
      <c r="O91" s="153"/>
      <c r="P91" s="153"/>
      <c r="Q91" s="154"/>
      <c r="R91" s="154"/>
      <c r="S91" s="155"/>
      <c r="T91" s="107">
        <f t="shared" ref="T91:T101" si="41">M91+N91+O91+P91+Q91+R91+S91</f>
        <v>0</v>
      </c>
    </row>
    <row r="92" spans="1:30" x14ac:dyDescent="0.25">
      <c r="A92" s="14">
        <v>120</v>
      </c>
      <c r="B92" s="173" t="s">
        <v>16</v>
      </c>
      <c r="C92" s="397">
        <v>45202</v>
      </c>
      <c r="D92" s="226" t="s">
        <v>17</v>
      </c>
      <c r="E92" s="284"/>
      <c r="F92" s="78"/>
      <c r="G92" s="78"/>
      <c r="H92" s="78"/>
      <c r="I92" s="78"/>
      <c r="J92" s="78"/>
      <c r="K92" s="80"/>
      <c r="L92" s="133">
        <f t="shared" si="40"/>
        <v>0</v>
      </c>
      <c r="M92" s="134"/>
      <c r="N92" s="135"/>
      <c r="O92" s="135"/>
      <c r="P92" s="135"/>
      <c r="Q92" s="136"/>
      <c r="R92" s="136"/>
      <c r="S92" s="137"/>
      <c r="T92" s="81">
        <f t="shared" si="41"/>
        <v>0</v>
      </c>
    </row>
    <row r="93" spans="1:30" x14ac:dyDescent="0.25">
      <c r="A93" s="14">
        <v>139</v>
      </c>
      <c r="B93" s="24" t="s">
        <v>14</v>
      </c>
      <c r="C93" s="398">
        <v>45376</v>
      </c>
      <c r="D93" s="226" t="s">
        <v>18</v>
      </c>
      <c r="E93" s="284"/>
      <c r="F93" s="78"/>
      <c r="G93" s="78"/>
      <c r="H93" s="78"/>
      <c r="I93" s="78">
        <v>5.7638888888888892E-2</v>
      </c>
      <c r="J93" s="78"/>
      <c r="K93" s="80"/>
      <c r="L93" s="133">
        <f t="shared" si="40"/>
        <v>5.7638888888888892E-2</v>
      </c>
      <c r="M93" s="134"/>
      <c r="N93" s="135"/>
      <c r="O93" s="135"/>
      <c r="P93" s="135"/>
      <c r="Q93" s="136"/>
      <c r="R93" s="136"/>
      <c r="S93" s="80"/>
      <c r="T93" s="81">
        <f t="shared" si="41"/>
        <v>0</v>
      </c>
    </row>
    <row r="94" spans="1:30" x14ac:dyDescent="0.25">
      <c r="A94" s="14">
        <v>15</v>
      </c>
      <c r="B94" s="173" t="s">
        <v>16</v>
      </c>
      <c r="C94" s="397">
        <v>45418</v>
      </c>
      <c r="D94" s="226" t="s">
        <v>19</v>
      </c>
      <c r="E94" s="284"/>
      <c r="F94" s="78"/>
      <c r="G94" s="78"/>
      <c r="H94" s="78"/>
      <c r="I94" s="78"/>
      <c r="J94" s="78"/>
      <c r="K94" s="80"/>
      <c r="L94" s="84">
        <f t="shared" si="40"/>
        <v>0</v>
      </c>
      <c r="M94" s="82"/>
      <c r="N94" s="78"/>
      <c r="O94" s="78"/>
      <c r="P94" s="116"/>
      <c r="Q94" s="78"/>
      <c r="R94" s="78"/>
      <c r="S94" s="80"/>
      <c r="T94" s="84">
        <f t="shared" si="41"/>
        <v>0</v>
      </c>
    </row>
    <row r="95" spans="1:30" x14ac:dyDescent="0.25">
      <c r="A95" s="14">
        <v>18</v>
      </c>
      <c r="B95" s="24" t="s">
        <v>14</v>
      </c>
      <c r="C95" s="398">
        <v>45607</v>
      </c>
      <c r="D95" s="226" t="s">
        <v>20</v>
      </c>
      <c r="E95" s="284"/>
      <c r="F95" s="83"/>
      <c r="G95" s="78"/>
      <c r="H95" s="78"/>
      <c r="I95" s="78"/>
      <c r="J95" s="78"/>
      <c r="K95" s="80"/>
      <c r="L95" s="84">
        <f t="shared" si="40"/>
        <v>0</v>
      </c>
      <c r="M95" s="82"/>
      <c r="N95" s="83"/>
      <c r="O95" s="78"/>
      <c r="P95" s="212"/>
      <c r="Q95" s="78"/>
      <c r="R95" s="78"/>
      <c r="S95" s="80"/>
      <c r="T95" s="84">
        <f t="shared" si="41"/>
        <v>0</v>
      </c>
    </row>
    <row r="96" spans="1:30" x14ac:dyDescent="0.25">
      <c r="A96" s="14">
        <v>168</v>
      </c>
      <c r="B96" s="173" t="s">
        <v>16</v>
      </c>
      <c r="C96" s="397">
        <v>45607</v>
      </c>
      <c r="D96" s="226" t="s">
        <v>21</v>
      </c>
      <c r="E96" s="287"/>
      <c r="F96" s="83"/>
      <c r="G96" s="83"/>
      <c r="H96" s="83"/>
      <c r="I96" s="83"/>
      <c r="J96" s="83"/>
      <c r="K96" s="117"/>
      <c r="L96" s="88">
        <f t="shared" si="40"/>
        <v>0</v>
      </c>
      <c r="M96" s="119"/>
      <c r="N96" s="83"/>
      <c r="O96" s="83"/>
      <c r="P96" s="120"/>
      <c r="Q96" s="83"/>
      <c r="R96" s="83"/>
      <c r="S96" s="117"/>
      <c r="T96" s="88">
        <f t="shared" si="41"/>
        <v>0</v>
      </c>
    </row>
    <row r="97" spans="1:28" x14ac:dyDescent="0.25">
      <c r="A97" s="14">
        <v>175</v>
      </c>
      <c r="B97" s="173" t="s">
        <v>16</v>
      </c>
      <c r="C97" s="397">
        <v>45304</v>
      </c>
      <c r="D97" s="226" t="s">
        <v>90</v>
      </c>
      <c r="E97" s="287"/>
      <c r="F97" s="83"/>
      <c r="G97" s="83"/>
      <c r="H97" s="85"/>
      <c r="I97" s="83"/>
      <c r="J97" s="83"/>
      <c r="K97" s="117"/>
      <c r="L97" s="88">
        <f t="shared" si="40"/>
        <v>0</v>
      </c>
      <c r="M97" s="119"/>
      <c r="N97" s="83"/>
      <c r="O97" s="83"/>
      <c r="P97" s="120"/>
      <c r="Q97" s="83"/>
      <c r="R97" s="83"/>
      <c r="S97" s="117"/>
      <c r="T97" s="88">
        <f t="shared" si="41"/>
        <v>0</v>
      </c>
    </row>
    <row r="98" spans="1:28" x14ac:dyDescent="0.25">
      <c r="A98" s="14">
        <v>180</v>
      </c>
      <c r="B98" s="173" t="s">
        <v>100</v>
      </c>
      <c r="C98" s="397">
        <v>45695</v>
      </c>
      <c r="D98" s="226" t="s">
        <v>96</v>
      </c>
      <c r="E98" s="287"/>
      <c r="F98" s="83"/>
      <c r="G98" s="83"/>
      <c r="H98" s="85"/>
      <c r="I98" s="83"/>
      <c r="J98" s="83"/>
      <c r="K98" s="117"/>
      <c r="L98" s="88">
        <f t="shared" si="40"/>
        <v>0</v>
      </c>
      <c r="M98" s="119"/>
      <c r="N98" s="83"/>
      <c r="O98" s="83"/>
      <c r="P98" s="120"/>
      <c r="Q98" s="83"/>
      <c r="R98" s="83"/>
      <c r="S98" s="117"/>
      <c r="T98" s="88">
        <f t="shared" si="41"/>
        <v>0</v>
      </c>
    </row>
    <row r="99" spans="1:28" x14ac:dyDescent="0.25">
      <c r="A99" s="14">
        <v>184</v>
      </c>
      <c r="B99" s="24" t="s">
        <v>14</v>
      </c>
      <c r="C99" s="398">
        <v>45720</v>
      </c>
      <c r="D99" s="226" t="s">
        <v>122</v>
      </c>
      <c r="E99" s="287"/>
      <c r="F99" s="83"/>
      <c r="G99" s="83"/>
      <c r="H99" s="78"/>
      <c r="I99" s="83"/>
      <c r="J99" s="83"/>
      <c r="K99" s="117"/>
      <c r="L99" s="88">
        <f>E99+F99+G99+H99+I99+J99+K99</f>
        <v>0</v>
      </c>
      <c r="M99" s="119"/>
      <c r="N99" s="83"/>
      <c r="O99" s="83"/>
      <c r="P99" s="120"/>
      <c r="Q99" s="83"/>
      <c r="R99" s="83"/>
      <c r="S99" s="117"/>
      <c r="T99" s="88">
        <f>M99+N99+O99+P99+Q99+R99+S99</f>
        <v>0</v>
      </c>
    </row>
    <row r="100" spans="1:28" x14ac:dyDescent="0.25">
      <c r="A100" s="14">
        <v>185</v>
      </c>
      <c r="B100" s="24" t="s">
        <v>14</v>
      </c>
      <c r="C100" s="398">
        <v>45721</v>
      </c>
      <c r="D100" s="226" t="s">
        <v>102</v>
      </c>
      <c r="E100" s="287"/>
      <c r="F100" s="83"/>
      <c r="G100" s="83"/>
      <c r="H100" s="85"/>
      <c r="I100" s="83"/>
      <c r="J100" s="83"/>
      <c r="K100" s="117"/>
      <c r="L100" s="88">
        <f t="shared" si="40"/>
        <v>0</v>
      </c>
      <c r="M100" s="119"/>
      <c r="N100" s="83"/>
      <c r="O100" s="83"/>
      <c r="P100" s="120"/>
      <c r="Q100" s="83"/>
      <c r="R100" s="83"/>
      <c r="S100" s="117"/>
      <c r="T100" s="88">
        <f t="shared" si="41"/>
        <v>0</v>
      </c>
    </row>
    <row r="101" spans="1:28" x14ac:dyDescent="0.25">
      <c r="A101" s="14">
        <v>186</v>
      </c>
      <c r="B101" s="173" t="s">
        <v>16</v>
      </c>
      <c r="C101" s="397">
        <v>45726</v>
      </c>
      <c r="D101" s="226" t="s">
        <v>105</v>
      </c>
      <c r="E101" s="284"/>
      <c r="F101" s="78"/>
      <c r="G101" s="78"/>
      <c r="H101" s="78"/>
      <c r="I101" s="78"/>
      <c r="J101" s="78"/>
      <c r="K101" s="80"/>
      <c r="L101" s="84">
        <f t="shared" si="40"/>
        <v>0</v>
      </c>
      <c r="M101" s="82"/>
      <c r="N101" s="78"/>
      <c r="O101" s="78"/>
      <c r="P101" s="116"/>
      <c r="Q101" s="78"/>
      <c r="R101" s="78"/>
      <c r="S101" s="80"/>
      <c r="T101" s="84">
        <f t="shared" si="41"/>
        <v>0</v>
      </c>
    </row>
    <row r="102" spans="1:28" x14ac:dyDescent="0.25">
      <c r="A102" s="197">
        <v>190</v>
      </c>
      <c r="B102" s="173" t="s">
        <v>16</v>
      </c>
      <c r="C102" s="397">
        <v>45742</v>
      </c>
      <c r="D102" s="226" t="s">
        <v>113</v>
      </c>
      <c r="E102" s="288"/>
      <c r="F102" s="86"/>
      <c r="G102" s="86"/>
      <c r="H102" s="86"/>
      <c r="I102" s="78">
        <v>5.7638888888888892E-2</v>
      </c>
      <c r="J102" s="86"/>
      <c r="K102" s="71"/>
      <c r="L102" s="87">
        <f>E102+F102+G102+H102+I102+J102+K102</f>
        <v>5.7638888888888892E-2</v>
      </c>
      <c r="M102" s="73"/>
      <c r="N102" s="86"/>
      <c r="O102" s="70"/>
      <c r="P102" s="70"/>
      <c r="Q102" s="83"/>
      <c r="R102" s="70"/>
      <c r="S102" s="71"/>
      <c r="T102" s="88">
        <f>M102+N102+O102+P102+Q102+R102+S102</f>
        <v>0</v>
      </c>
    </row>
    <row r="103" spans="1:28" x14ac:dyDescent="0.25">
      <c r="A103" s="14">
        <v>192</v>
      </c>
      <c r="B103" s="173" t="s">
        <v>16</v>
      </c>
      <c r="C103" s="397">
        <v>45742</v>
      </c>
      <c r="D103" s="226" t="s">
        <v>114</v>
      </c>
      <c r="E103" s="358"/>
      <c r="F103" s="85"/>
      <c r="G103" s="85"/>
      <c r="H103" s="85"/>
      <c r="I103" s="85"/>
      <c r="J103" s="85"/>
      <c r="K103" s="75"/>
      <c r="L103" s="81">
        <f>E103+F103+G103+H103+I103+J103+K103</f>
        <v>0</v>
      </c>
      <c r="M103" s="77"/>
      <c r="N103" s="85"/>
      <c r="O103" s="74"/>
      <c r="P103" s="74"/>
      <c r="Q103" s="78"/>
      <c r="R103" s="74"/>
      <c r="S103" s="89"/>
      <c r="T103" s="84">
        <f>M103+N103+O103+P103+Q103+R103+S103</f>
        <v>0</v>
      </c>
    </row>
    <row r="104" spans="1:28" ht="15.75" thickBot="1" x14ac:dyDescent="0.3">
      <c r="A104" s="255">
        <v>195</v>
      </c>
      <c r="B104" s="336" t="s">
        <v>14</v>
      </c>
      <c r="C104" s="400">
        <v>45789</v>
      </c>
      <c r="D104" s="355" t="s">
        <v>233</v>
      </c>
      <c r="E104" s="189"/>
      <c r="F104" s="161"/>
      <c r="G104" s="161"/>
      <c r="H104" s="161"/>
      <c r="I104" s="161"/>
      <c r="J104" s="161"/>
      <c r="K104" s="162"/>
      <c r="L104" s="163">
        <f t="shared" ref="L104" si="42">E104+F104+G104+H104+I104+J104+K104</f>
        <v>0</v>
      </c>
      <c r="M104" s="164"/>
      <c r="N104" s="161"/>
      <c r="O104" s="165"/>
      <c r="P104" s="165"/>
      <c r="Q104" s="166"/>
      <c r="R104" s="165"/>
      <c r="S104" s="162"/>
      <c r="T104" s="167">
        <f t="shared" ref="T104" si="43">M104+N104+O104+P104+Q104+R104+S104</f>
        <v>0</v>
      </c>
      <c r="Z104" s="18"/>
      <c r="AA104" s="18"/>
      <c r="AB104" s="18"/>
    </row>
    <row r="105" spans="1:28" x14ac:dyDescent="0.25">
      <c r="B105" s="1"/>
      <c r="C105" s="1"/>
      <c r="E105" s="138"/>
      <c r="F105" s="138"/>
      <c r="G105" s="138"/>
      <c r="H105" s="138"/>
      <c r="I105" s="138"/>
      <c r="J105" s="138"/>
      <c r="K105" s="138"/>
      <c r="L105" s="139"/>
      <c r="M105" s="138"/>
      <c r="N105" s="138"/>
      <c r="O105" s="138"/>
      <c r="P105" s="92"/>
      <c r="Q105" s="138"/>
      <c r="R105" s="138"/>
      <c r="S105" s="138"/>
      <c r="T105" s="139"/>
    </row>
    <row r="106" spans="1:28" ht="15.75" thickBot="1" x14ac:dyDescent="0.3">
      <c r="M106" s="91"/>
      <c r="N106" s="91"/>
      <c r="O106" s="91"/>
      <c r="P106" s="91"/>
    </row>
    <row r="107" spans="1:28" x14ac:dyDescent="0.25">
      <c r="A107" s="431" t="s">
        <v>61</v>
      </c>
      <c r="B107" s="432"/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3"/>
    </row>
    <row r="108" spans="1:28" x14ac:dyDescent="0.25">
      <c r="A108" s="434"/>
      <c r="B108" s="435"/>
      <c r="C108" s="435"/>
      <c r="D108" s="435"/>
      <c r="E108" s="435"/>
      <c r="F108" s="435"/>
      <c r="G108" s="435"/>
      <c r="H108" s="435"/>
      <c r="I108" s="435"/>
      <c r="J108" s="435"/>
      <c r="K108" s="435"/>
      <c r="L108" s="435"/>
      <c r="M108" s="435"/>
      <c r="N108" s="435"/>
      <c r="O108" s="435"/>
      <c r="P108" s="435"/>
      <c r="Q108" s="435"/>
      <c r="R108" s="435"/>
      <c r="S108" s="435"/>
      <c r="T108" s="436"/>
    </row>
    <row r="109" spans="1:28" ht="15.75" thickBot="1" x14ac:dyDescent="0.3">
      <c r="A109" s="437"/>
      <c r="B109" s="438"/>
      <c r="C109" s="438"/>
      <c r="D109" s="438"/>
      <c r="E109" s="438"/>
      <c r="F109" s="438"/>
      <c r="G109" s="438"/>
      <c r="H109" s="438"/>
      <c r="I109" s="438"/>
      <c r="J109" s="438"/>
      <c r="K109" s="438"/>
      <c r="L109" s="438"/>
      <c r="M109" s="438"/>
      <c r="N109" s="438"/>
      <c r="O109" s="438"/>
      <c r="P109" s="438"/>
      <c r="Q109" s="438"/>
      <c r="R109" s="438"/>
      <c r="S109" s="438"/>
      <c r="T109" s="439"/>
    </row>
    <row r="110" spans="1:28" ht="16.5" thickBot="1" x14ac:dyDescent="0.3">
      <c r="A110" s="428" t="s">
        <v>49</v>
      </c>
      <c r="B110" s="429"/>
      <c r="C110" s="429"/>
      <c r="D110" s="429"/>
      <c r="E110" s="429"/>
      <c r="F110" s="429"/>
      <c r="G110" s="429"/>
      <c r="H110" s="429"/>
      <c r="I110" s="429"/>
      <c r="J110" s="429"/>
      <c r="K110" s="429"/>
      <c r="L110" s="430"/>
      <c r="M110" s="428" t="s">
        <v>50</v>
      </c>
      <c r="N110" s="429"/>
      <c r="O110" s="429"/>
      <c r="P110" s="429"/>
      <c r="Q110" s="429"/>
      <c r="R110" s="429"/>
      <c r="S110" s="429"/>
      <c r="T110" s="430"/>
    </row>
    <row r="111" spans="1:28" ht="15.75" thickBot="1" x14ac:dyDescent="0.3">
      <c r="A111" s="58"/>
      <c r="B111" s="58"/>
      <c r="C111" s="59"/>
      <c r="D111" s="60"/>
      <c r="E111" s="61" t="s">
        <v>51</v>
      </c>
      <c r="F111" s="61" t="s">
        <v>52</v>
      </c>
      <c r="G111" s="61" t="s">
        <v>53</v>
      </c>
      <c r="H111" s="61" t="s">
        <v>54</v>
      </c>
      <c r="I111" s="61" t="s">
        <v>55</v>
      </c>
      <c r="J111" s="61" t="s">
        <v>56</v>
      </c>
      <c r="K111" s="61" t="s">
        <v>57</v>
      </c>
      <c r="L111" s="451" t="s">
        <v>25</v>
      </c>
      <c r="M111" s="61" t="s">
        <v>51</v>
      </c>
      <c r="N111" s="61" t="s">
        <v>52</v>
      </c>
      <c r="O111" s="61" t="s">
        <v>53</v>
      </c>
      <c r="P111" s="61" t="s">
        <v>54</v>
      </c>
      <c r="Q111" s="61" t="s">
        <v>55</v>
      </c>
      <c r="R111" s="61" t="s">
        <v>56</v>
      </c>
      <c r="S111" s="61" t="s">
        <v>57</v>
      </c>
      <c r="T111" s="451" t="s">
        <v>25</v>
      </c>
    </row>
    <row r="112" spans="1:28" ht="15.75" thickBot="1" x14ac:dyDescent="0.3">
      <c r="A112" s="156" t="s">
        <v>8</v>
      </c>
      <c r="B112" s="63" t="s">
        <v>9</v>
      </c>
      <c r="C112" s="244" t="s">
        <v>281</v>
      </c>
      <c r="D112" s="64" t="s">
        <v>10</v>
      </c>
      <c r="E112" s="65">
        <f t="shared" ref="E112:K112" si="44">+E90</f>
        <v>22</v>
      </c>
      <c r="F112" s="65">
        <f t="shared" si="44"/>
        <v>23</v>
      </c>
      <c r="G112" s="65">
        <f t="shared" si="44"/>
        <v>24</v>
      </c>
      <c r="H112" s="65">
        <f t="shared" si="44"/>
        <v>25</v>
      </c>
      <c r="I112" s="65">
        <f t="shared" si="44"/>
        <v>26</v>
      </c>
      <c r="J112" s="65">
        <f t="shared" si="44"/>
        <v>27</v>
      </c>
      <c r="K112" s="65">
        <f t="shared" si="44"/>
        <v>28</v>
      </c>
      <c r="L112" s="452"/>
      <c r="M112" s="65">
        <f t="shared" ref="M112:S112" si="45">+E112</f>
        <v>22</v>
      </c>
      <c r="N112" s="67">
        <f t="shared" si="45"/>
        <v>23</v>
      </c>
      <c r="O112" s="68">
        <f t="shared" si="45"/>
        <v>24</v>
      </c>
      <c r="P112" s="65">
        <f t="shared" si="45"/>
        <v>25</v>
      </c>
      <c r="Q112" s="67">
        <f t="shared" si="45"/>
        <v>26</v>
      </c>
      <c r="R112" s="68">
        <f t="shared" si="45"/>
        <v>27</v>
      </c>
      <c r="S112" s="65">
        <f t="shared" si="45"/>
        <v>28</v>
      </c>
      <c r="T112" s="452"/>
    </row>
    <row r="113" spans="1:20" x14ac:dyDescent="0.25">
      <c r="A113" s="10">
        <v>14</v>
      </c>
      <c r="B113" s="172" t="s">
        <v>14</v>
      </c>
      <c r="C113" s="396">
        <v>44011</v>
      </c>
      <c r="D113" s="257" t="s">
        <v>15</v>
      </c>
      <c r="E113" s="160"/>
      <c r="F113" s="157"/>
      <c r="G113" s="157"/>
      <c r="H113" s="157"/>
      <c r="I113" s="157"/>
      <c r="J113" s="157"/>
      <c r="K113" s="158"/>
      <c r="L113" s="280">
        <f>+E113+F113+G113+H113+I113+J113+K113</f>
        <v>0</v>
      </c>
      <c r="M113" s="160"/>
      <c r="N113" s="157"/>
      <c r="O113" s="157"/>
      <c r="P113" s="157"/>
      <c r="Q113" s="157"/>
      <c r="R113" s="157"/>
      <c r="S113" s="158"/>
      <c r="T113" s="159">
        <f t="shared" ref="T113:T118" si="46">M113+N113+O113+P113+Q113+R113+S113</f>
        <v>0</v>
      </c>
    </row>
    <row r="114" spans="1:20" x14ac:dyDescent="0.25">
      <c r="A114" s="14">
        <v>120</v>
      </c>
      <c r="B114" s="173" t="s">
        <v>16</v>
      </c>
      <c r="C114" s="397">
        <v>45202</v>
      </c>
      <c r="D114" s="227" t="s">
        <v>17</v>
      </c>
      <c r="E114" s="77"/>
      <c r="F114" s="74"/>
      <c r="G114" s="74"/>
      <c r="H114" s="74"/>
      <c r="I114" s="74"/>
      <c r="J114" s="74"/>
      <c r="K114" s="75"/>
      <c r="L114" s="141">
        <f>+E114+F114+G114+H114+I114+J114+K114</f>
        <v>0</v>
      </c>
      <c r="M114" s="77"/>
      <c r="N114" s="74"/>
      <c r="O114" s="74"/>
      <c r="P114" s="74"/>
      <c r="Q114" s="74"/>
      <c r="R114" s="74"/>
      <c r="S114" s="75"/>
      <c r="T114" s="76">
        <f t="shared" si="46"/>
        <v>0</v>
      </c>
    </row>
    <row r="115" spans="1:20" x14ac:dyDescent="0.25">
      <c r="A115" s="14">
        <v>139</v>
      </c>
      <c r="B115" s="24" t="s">
        <v>14</v>
      </c>
      <c r="C115" s="398">
        <v>45376</v>
      </c>
      <c r="D115" s="227" t="s">
        <v>18</v>
      </c>
      <c r="E115" s="77"/>
      <c r="F115" s="74"/>
      <c r="G115" s="74"/>
      <c r="H115" s="74"/>
      <c r="I115" s="74"/>
      <c r="J115" s="74"/>
      <c r="K115" s="75"/>
      <c r="L115" s="141">
        <f>+E115+F115+G115+H115+I115+J115+K115</f>
        <v>0</v>
      </c>
      <c r="M115" s="77"/>
      <c r="N115" s="74"/>
      <c r="O115" s="74"/>
      <c r="P115" s="74"/>
      <c r="Q115" s="74"/>
      <c r="R115" s="74"/>
      <c r="S115" s="75"/>
      <c r="T115" s="76">
        <f t="shared" si="46"/>
        <v>0</v>
      </c>
    </row>
    <row r="116" spans="1:20" x14ac:dyDescent="0.25">
      <c r="A116" s="14">
        <v>15</v>
      </c>
      <c r="B116" s="173" t="s">
        <v>16</v>
      </c>
      <c r="C116" s="397">
        <v>45418</v>
      </c>
      <c r="D116" s="227" t="s">
        <v>19</v>
      </c>
      <c r="E116" s="82"/>
      <c r="F116" s="78"/>
      <c r="G116" s="83"/>
      <c r="H116" s="83"/>
      <c r="I116" s="78"/>
      <c r="J116" s="83"/>
      <c r="K116" s="117"/>
      <c r="L116" s="88">
        <f>E116+F116+G116+H116+I116+J116+K116</f>
        <v>0</v>
      </c>
      <c r="M116" s="119"/>
      <c r="N116" s="83"/>
      <c r="O116" s="83"/>
      <c r="P116" s="83"/>
      <c r="Q116" s="83"/>
      <c r="R116" s="83"/>
      <c r="S116" s="117"/>
      <c r="T116" s="88">
        <f t="shared" si="46"/>
        <v>0</v>
      </c>
    </row>
    <row r="117" spans="1:20" x14ac:dyDescent="0.25">
      <c r="A117" s="14">
        <v>18</v>
      </c>
      <c r="B117" s="24" t="s">
        <v>14</v>
      </c>
      <c r="C117" s="398">
        <v>45607</v>
      </c>
      <c r="D117" s="227" t="s">
        <v>20</v>
      </c>
      <c r="E117" s="82"/>
      <c r="F117" s="78"/>
      <c r="G117" s="83"/>
      <c r="H117" s="78"/>
      <c r="I117" s="78"/>
      <c r="J117" s="78"/>
      <c r="K117" s="80"/>
      <c r="L117" s="141">
        <f>+E117+F117+G117+H117+I117+J117+K117</f>
        <v>0</v>
      </c>
      <c r="M117" s="82"/>
      <c r="N117" s="78"/>
      <c r="O117" s="78"/>
      <c r="P117" s="78"/>
      <c r="Q117" s="78"/>
      <c r="R117" s="78"/>
      <c r="S117" s="80"/>
      <c r="T117" s="76">
        <f t="shared" si="46"/>
        <v>0</v>
      </c>
    </row>
    <row r="118" spans="1:20" x14ac:dyDescent="0.25">
      <c r="A118" s="14">
        <v>168</v>
      </c>
      <c r="B118" s="173" t="s">
        <v>16</v>
      </c>
      <c r="C118" s="397">
        <v>45607</v>
      </c>
      <c r="D118" s="227" t="s">
        <v>21</v>
      </c>
      <c r="E118" s="119"/>
      <c r="F118" s="83"/>
      <c r="G118" s="83"/>
      <c r="H118" s="83"/>
      <c r="I118" s="83"/>
      <c r="J118" s="83"/>
      <c r="K118" s="117"/>
      <c r="L118" s="140">
        <f>+E118+F118+G118+H118+I118+J118+K118</f>
        <v>0</v>
      </c>
      <c r="M118" s="119"/>
      <c r="N118" s="83"/>
      <c r="O118" s="83"/>
      <c r="P118" s="83"/>
      <c r="Q118" s="83"/>
      <c r="R118" s="83"/>
      <c r="S118" s="117"/>
      <c r="T118" s="72">
        <f t="shared" si="46"/>
        <v>0</v>
      </c>
    </row>
    <row r="119" spans="1:20" x14ac:dyDescent="0.25">
      <c r="A119" s="14">
        <v>175</v>
      </c>
      <c r="B119" s="173" t="s">
        <v>16</v>
      </c>
      <c r="C119" s="397">
        <v>45304</v>
      </c>
      <c r="D119" s="227" t="s">
        <v>90</v>
      </c>
      <c r="E119" s="119"/>
      <c r="F119" s="83"/>
      <c r="G119" s="83"/>
      <c r="H119" s="83"/>
      <c r="I119" s="83"/>
      <c r="J119" s="83"/>
      <c r="K119" s="117"/>
      <c r="L119" s="140">
        <f>+E119+F119+G119+H119+I119+J119+K119</f>
        <v>0</v>
      </c>
      <c r="M119" s="119"/>
      <c r="N119" s="83"/>
      <c r="O119" s="83"/>
      <c r="P119" s="83"/>
      <c r="Q119" s="83"/>
      <c r="R119" s="83"/>
      <c r="S119" s="117"/>
      <c r="T119" s="72">
        <f>M119+N119+O119+P119+Q119+R119+S119</f>
        <v>0</v>
      </c>
    </row>
    <row r="120" spans="1:20" x14ac:dyDescent="0.25">
      <c r="A120" s="14">
        <v>180</v>
      </c>
      <c r="B120" s="173" t="s">
        <v>100</v>
      </c>
      <c r="C120" s="397">
        <v>45695</v>
      </c>
      <c r="D120" s="227" t="s">
        <v>96</v>
      </c>
      <c r="E120" s="77"/>
      <c r="F120" s="74"/>
      <c r="G120" s="74"/>
      <c r="H120" s="85"/>
      <c r="I120" s="74"/>
      <c r="J120" s="74"/>
      <c r="K120" s="75"/>
      <c r="L120" s="84">
        <f t="shared" ref="L120:L125" si="47">E120+F120+G120+H120+I120+J120+K120</f>
        <v>0</v>
      </c>
      <c r="M120" s="77"/>
      <c r="N120" s="74"/>
      <c r="O120" s="74"/>
      <c r="P120" s="74"/>
      <c r="Q120" s="74"/>
      <c r="R120" s="74"/>
      <c r="S120" s="75"/>
      <c r="T120" s="84">
        <v>0</v>
      </c>
    </row>
    <row r="121" spans="1:20" x14ac:dyDescent="0.25">
      <c r="A121" s="14">
        <v>184</v>
      </c>
      <c r="B121" s="24" t="s">
        <v>14</v>
      </c>
      <c r="C121" s="398">
        <v>45720</v>
      </c>
      <c r="D121" s="227" t="s">
        <v>122</v>
      </c>
      <c r="E121" s="77"/>
      <c r="F121" s="74"/>
      <c r="G121" s="74"/>
      <c r="H121" s="85"/>
      <c r="I121" s="74"/>
      <c r="J121" s="74"/>
      <c r="K121" s="75"/>
      <c r="L121" s="84">
        <f t="shared" si="47"/>
        <v>0</v>
      </c>
      <c r="M121" s="77"/>
      <c r="N121" s="74"/>
      <c r="O121" s="74"/>
      <c r="P121" s="74"/>
      <c r="Q121" s="74"/>
      <c r="R121" s="74"/>
      <c r="S121" s="75"/>
      <c r="T121" s="84">
        <v>0</v>
      </c>
    </row>
    <row r="122" spans="1:20" x14ac:dyDescent="0.25">
      <c r="A122" s="14">
        <v>185</v>
      </c>
      <c r="B122" s="24" t="s">
        <v>14</v>
      </c>
      <c r="C122" s="398">
        <v>45721</v>
      </c>
      <c r="D122" s="227" t="s">
        <v>102</v>
      </c>
      <c r="E122" s="77"/>
      <c r="F122" s="74"/>
      <c r="G122" s="74"/>
      <c r="H122" s="85"/>
      <c r="I122" s="74"/>
      <c r="J122" s="74"/>
      <c r="K122" s="75"/>
      <c r="L122" s="84">
        <f t="shared" si="47"/>
        <v>0</v>
      </c>
      <c r="M122" s="77"/>
      <c r="N122" s="74"/>
      <c r="O122" s="74"/>
      <c r="P122" s="74"/>
      <c r="Q122" s="74"/>
      <c r="R122" s="74"/>
      <c r="S122" s="75"/>
      <c r="T122" s="84">
        <v>0</v>
      </c>
    </row>
    <row r="123" spans="1:20" x14ac:dyDescent="0.25">
      <c r="A123" s="14">
        <v>186</v>
      </c>
      <c r="B123" s="173" t="s">
        <v>16</v>
      </c>
      <c r="C123" s="397">
        <v>45726</v>
      </c>
      <c r="D123" s="227" t="s">
        <v>105</v>
      </c>
      <c r="E123" s="77"/>
      <c r="F123" s="74"/>
      <c r="G123" s="74"/>
      <c r="H123" s="85"/>
      <c r="I123" s="74"/>
      <c r="J123" s="74"/>
      <c r="K123" s="75"/>
      <c r="L123" s="84">
        <f t="shared" si="47"/>
        <v>0</v>
      </c>
      <c r="M123" s="77"/>
      <c r="N123" s="74"/>
      <c r="O123" s="74"/>
      <c r="P123" s="74"/>
      <c r="Q123" s="74"/>
      <c r="R123" s="74"/>
      <c r="S123" s="75"/>
      <c r="T123" s="84">
        <v>0</v>
      </c>
    </row>
    <row r="124" spans="1:20" x14ac:dyDescent="0.25">
      <c r="A124" s="197">
        <v>190</v>
      </c>
      <c r="B124" s="173" t="s">
        <v>16</v>
      </c>
      <c r="C124" s="397">
        <v>45742</v>
      </c>
      <c r="D124" s="227" t="s">
        <v>113</v>
      </c>
      <c r="E124" s="243"/>
      <c r="F124" s="86"/>
      <c r="G124" s="86"/>
      <c r="H124" s="86"/>
      <c r="I124" s="86"/>
      <c r="J124" s="86"/>
      <c r="K124" s="71"/>
      <c r="L124" s="87">
        <f t="shared" si="47"/>
        <v>0</v>
      </c>
      <c r="M124" s="73"/>
      <c r="N124" s="86"/>
      <c r="O124" s="70"/>
      <c r="P124" s="70"/>
      <c r="Q124" s="83"/>
      <c r="R124" s="70"/>
      <c r="S124" s="71"/>
      <c r="T124" s="88">
        <f>M124+N124+O124+P124+Q124+R124+S124</f>
        <v>0</v>
      </c>
    </row>
    <row r="125" spans="1:20" ht="15.75" thickBot="1" x14ac:dyDescent="0.3">
      <c r="A125" s="255">
        <v>192</v>
      </c>
      <c r="B125" s="242" t="s">
        <v>16</v>
      </c>
      <c r="C125" s="402">
        <v>45742</v>
      </c>
      <c r="D125" s="272" t="s">
        <v>114</v>
      </c>
      <c r="E125" s="189"/>
      <c r="F125" s="161"/>
      <c r="G125" s="161"/>
      <c r="H125" s="161"/>
      <c r="I125" s="161"/>
      <c r="J125" s="161"/>
      <c r="K125" s="162"/>
      <c r="L125" s="163">
        <f t="shared" si="47"/>
        <v>0</v>
      </c>
      <c r="M125" s="164"/>
      <c r="N125" s="161"/>
      <c r="O125" s="165"/>
      <c r="P125" s="165"/>
      <c r="Q125" s="166"/>
      <c r="R125" s="165"/>
      <c r="S125" s="162"/>
      <c r="T125" s="167">
        <f>M125+N125+O125+P125+Q125+R125+S125</f>
        <v>0</v>
      </c>
    </row>
    <row r="126" spans="1:20" x14ac:dyDescent="0.25">
      <c r="I126" s="142"/>
      <c r="J126" s="142"/>
      <c r="K126" s="142"/>
    </row>
    <row r="127" spans="1:20" x14ac:dyDescent="0.25">
      <c r="I127" s="142"/>
      <c r="J127" s="142"/>
      <c r="K127" s="142"/>
    </row>
    <row r="128" spans="1:20" x14ac:dyDescent="0.25">
      <c r="I128" s="142"/>
      <c r="J128" s="142"/>
      <c r="K128" s="142"/>
    </row>
    <row r="129" spans="2:11" x14ac:dyDescent="0.25">
      <c r="B129" s="143"/>
      <c r="C129" s="143"/>
      <c r="D129" s="144"/>
      <c r="E129" s="143"/>
      <c r="F129" s="145"/>
      <c r="G129" s="146"/>
      <c r="H129" s="146"/>
      <c r="I129" s="142"/>
      <c r="J129" s="142"/>
      <c r="K129" s="142"/>
    </row>
    <row r="130" spans="2:11" x14ac:dyDescent="0.25">
      <c r="B130" s="143"/>
      <c r="C130" s="143"/>
      <c r="D130" s="144"/>
      <c r="E130" s="143"/>
      <c r="F130" s="145"/>
      <c r="G130" s="146"/>
      <c r="H130" s="146"/>
      <c r="I130" s="142"/>
      <c r="J130" s="142"/>
      <c r="K130" s="142"/>
    </row>
    <row r="131" spans="2:11" x14ac:dyDescent="0.25">
      <c r="B131" s="143"/>
      <c r="C131" s="143"/>
      <c r="D131" s="144"/>
      <c r="E131" s="143"/>
      <c r="F131" s="145"/>
      <c r="G131" s="146"/>
      <c r="H131" s="146"/>
      <c r="I131" s="142"/>
      <c r="J131" s="142"/>
      <c r="K131" s="142"/>
    </row>
    <row r="132" spans="2:11" x14ac:dyDescent="0.25">
      <c r="B132" s="143"/>
      <c r="C132" s="143"/>
      <c r="D132" s="144"/>
      <c r="E132" s="143"/>
      <c r="F132" s="145"/>
      <c r="G132" s="146"/>
      <c r="H132" s="146"/>
      <c r="I132" s="142"/>
      <c r="J132" s="142"/>
      <c r="K132" s="142"/>
    </row>
    <row r="133" spans="2:11" x14ac:dyDescent="0.25">
      <c r="B133" s="143"/>
      <c r="C133" s="143"/>
      <c r="D133" s="144"/>
      <c r="E133" s="143"/>
      <c r="F133" s="145"/>
      <c r="G133" s="146"/>
      <c r="H133" s="146"/>
    </row>
  </sheetData>
  <mergeCells count="49">
    <mergeCell ref="A1:D4"/>
    <mergeCell ref="A63:T65"/>
    <mergeCell ref="E1:Z2"/>
    <mergeCell ref="W3:Y3"/>
    <mergeCell ref="Z3:Z5"/>
    <mergeCell ref="W4:Y4"/>
    <mergeCell ref="E3:G3"/>
    <mergeCell ref="E4:G4"/>
    <mergeCell ref="Q3:S3"/>
    <mergeCell ref="T3:V3"/>
    <mergeCell ref="N19:P19"/>
    <mergeCell ref="T16:V16"/>
    <mergeCell ref="T4:V4"/>
    <mergeCell ref="H4:J4"/>
    <mergeCell ref="Q4:S4"/>
    <mergeCell ref="E10:G10"/>
    <mergeCell ref="E8:G8"/>
    <mergeCell ref="H8:J8"/>
    <mergeCell ref="K8:M8"/>
    <mergeCell ref="H3:J3"/>
    <mergeCell ref="K3:M3"/>
    <mergeCell ref="N3:P3"/>
    <mergeCell ref="K4:M4"/>
    <mergeCell ref="N4:P4"/>
    <mergeCell ref="T111:T112"/>
    <mergeCell ref="A85:T87"/>
    <mergeCell ref="A88:L88"/>
    <mergeCell ref="M88:T88"/>
    <mergeCell ref="L89:L90"/>
    <mergeCell ref="T89:T90"/>
    <mergeCell ref="A107:T109"/>
    <mergeCell ref="A110:L110"/>
    <mergeCell ref="M110:T110"/>
    <mergeCell ref="L111:L112"/>
    <mergeCell ref="H9:J9"/>
    <mergeCell ref="N11:P11"/>
    <mergeCell ref="A66:L66"/>
    <mergeCell ref="T67:T68"/>
    <mergeCell ref="V67:AD67"/>
    <mergeCell ref="L44:L45"/>
    <mergeCell ref="T44:T45"/>
    <mergeCell ref="L67:L68"/>
    <mergeCell ref="M66:T66"/>
    <mergeCell ref="AC21:AO21"/>
    <mergeCell ref="A43:L43"/>
    <mergeCell ref="M43:T43"/>
    <mergeCell ref="A40:T42"/>
    <mergeCell ref="E18:G18"/>
    <mergeCell ref="E19:G19"/>
  </mergeCells>
  <conditionalFormatting sqref="B128:C133">
    <cfRule type="duplicateValues" dxfId="5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216" t="s">
        <v>62</v>
      </c>
      <c r="B2" s="217" t="s">
        <v>239</v>
      </c>
      <c r="C2" s="217" t="s">
        <v>63</v>
      </c>
      <c r="D2" s="218" t="s">
        <v>64</v>
      </c>
      <c r="E2" s="218" t="s">
        <v>65</v>
      </c>
      <c r="F2" s="219" t="s">
        <v>66</v>
      </c>
      <c r="G2" s="219" t="s">
        <v>67</v>
      </c>
      <c r="H2" s="217" t="s">
        <v>68</v>
      </c>
      <c r="I2" s="220" t="s">
        <v>69</v>
      </c>
      <c r="J2" s="221" t="s">
        <v>70</v>
      </c>
      <c r="K2" s="220" t="s">
        <v>71</v>
      </c>
      <c r="L2" s="217" t="s">
        <v>16</v>
      </c>
      <c r="M2" s="217" t="s">
        <v>16</v>
      </c>
      <c r="N2" s="217" t="s">
        <v>16</v>
      </c>
      <c r="O2" s="217" t="s">
        <v>16</v>
      </c>
      <c r="P2" s="222" t="s">
        <v>72</v>
      </c>
      <c r="Q2" s="222" t="s">
        <v>73</v>
      </c>
      <c r="R2" s="222" t="s">
        <v>25</v>
      </c>
      <c r="S2" s="218" t="s">
        <v>199</v>
      </c>
    </row>
    <row r="3" spans="1:19" x14ac:dyDescent="0.25">
      <c r="A3" s="223">
        <v>25878</v>
      </c>
      <c r="B3" s="27"/>
      <c r="C3" s="27" t="s">
        <v>242</v>
      </c>
      <c r="D3" s="224">
        <v>45799</v>
      </c>
      <c r="E3" s="27"/>
      <c r="F3" s="27"/>
      <c r="G3" s="27"/>
      <c r="H3" s="27"/>
      <c r="I3" s="27" t="s">
        <v>86</v>
      </c>
      <c r="J3" s="27">
        <v>8</v>
      </c>
      <c r="K3" s="27" t="s">
        <v>201</v>
      </c>
      <c r="L3" s="256" t="s">
        <v>112</v>
      </c>
      <c r="M3" s="27"/>
      <c r="N3" s="27"/>
      <c r="O3" s="27"/>
      <c r="P3" s="26">
        <v>0.4375</v>
      </c>
      <c r="Q3" s="26">
        <v>0.70833333333333337</v>
      </c>
      <c r="R3" s="26">
        <f t="shared" ref="R3:R34" si="0">+Q3-P3</f>
        <v>0.27083333333333337</v>
      </c>
      <c r="S3" s="224" t="s">
        <v>144</v>
      </c>
    </row>
    <row r="4" spans="1:19" x14ac:dyDescent="0.25">
      <c r="A4" s="223">
        <v>25880</v>
      </c>
      <c r="B4" s="27"/>
      <c r="C4" s="27" t="s">
        <v>110</v>
      </c>
      <c r="D4" s="224">
        <v>45799</v>
      </c>
      <c r="E4" s="27"/>
      <c r="F4" s="27"/>
      <c r="G4" s="27"/>
      <c r="H4" s="27"/>
      <c r="I4" s="27" t="s">
        <v>86</v>
      </c>
      <c r="J4" s="27">
        <v>7</v>
      </c>
      <c r="K4" s="27" t="s">
        <v>104</v>
      </c>
      <c r="L4" s="27" t="s">
        <v>283</v>
      </c>
      <c r="M4" s="27" t="s">
        <v>103</v>
      </c>
      <c r="N4" s="27" t="s">
        <v>120</v>
      </c>
      <c r="O4" s="27" t="s">
        <v>284</v>
      </c>
      <c r="P4" s="26">
        <v>0.33333333333333331</v>
      </c>
      <c r="Q4" s="26">
        <v>0.66666666666666663</v>
      </c>
      <c r="R4" s="26">
        <f t="shared" si="0"/>
        <v>0.33333333333333331</v>
      </c>
      <c r="S4" s="224"/>
    </row>
    <row r="5" spans="1:19" x14ac:dyDescent="0.25">
      <c r="A5" s="223">
        <v>25879</v>
      </c>
      <c r="B5" s="27"/>
      <c r="C5" s="27" t="s">
        <v>242</v>
      </c>
      <c r="D5" s="224">
        <v>45799</v>
      </c>
      <c r="E5" s="27"/>
      <c r="F5" s="27"/>
      <c r="G5" s="27"/>
      <c r="H5" s="27"/>
      <c r="I5" s="27" t="s">
        <v>85</v>
      </c>
      <c r="J5" s="27">
        <v>1</v>
      </c>
      <c r="K5" s="27" t="s">
        <v>93</v>
      </c>
      <c r="L5" s="27" t="s">
        <v>115</v>
      </c>
      <c r="M5" s="27"/>
      <c r="N5" s="27"/>
      <c r="O5" s="27"/>
      <c r="P5" s="26">
        <v>0.4375</v>
      </c>
      <c r="Q5" s="26">
        <v>0.70833333333333337</v>
      </c>
      <c r="R5" s="26">
        <f t="shared" si="0"/>
        <v>0.27083333333333337</v>
      </c>
      <c r="S5" s="224"/>
    </row>
    <row r="6" spans="1:19" x14ac:dyDescent="0.25">
      <c r="A6" s="223">
        <v>25868</v>
      </c>
      <c r="B6" s="27"/>
      <c r="C6" s="27" t="s">
        <v>92</v>
      </c>
      <c r="D6" s="224">
        <v>45799</v>
      </c>
      <c r="E6" s="27" t="s">
        <v>66</v>
      </c>
      <c r="F6" s="27">
        <v>16400</v>
      </c>
      <c r="G6" s="27"/>
      <c r="H6" s="27" t="s">
        <v>76</v>
      </c>
      <c r="I6" s="27" t="s">
        <v>75</v>
      </c>
      <c r="J6" s="27">
        <v>6</v>
      </c>
      <c r="K6" s="27" t="s">
        <v>106</v>
      </c>
      <c r="L6" s="27"/>
      <c r="M6" s="27"/>
      <c r="N6" s="27"/>
      <c r="O6" s="27"/>
      <c r="P6" s="26">
        <v>0.33888888888888885</v>
      </c>
      <c r="Q6" s="26">
        <v>0.42430555555555555</v>
      </c>
      <c r="R6" s="26">
        <f t="shared" si="0"/>
        <v>8.5416666666666696E-2</v>
      </c>
      <c r="S6" s="224"/>
    </row>
    <row r="7" spans="1:19" x14ac:dyDescent="0.25">
      <c r="A7" s="223">
        <v>25869</v>
      </c>
      <c r="B7" s="27"/>
      <c r="C7" s="27" t="s">
        <v>92</v>
      </c>
      <c r="D7" s="224">
        <v>45799</v>
      </c>
      <c r="E7" s="27" t="s">
        <v>66</v>
      </c>
      <c r="F7" s="27">
        <v>16530</v>
      </c>
      <c r="G7" s="27"/>
      <c r="H7" s="27" t="s">
        <v>76</v>
      </c>
      <c r="I7" s="27" t="s">
        <v>75</v>
      </c>
      <c r="J7" s="27">
        <v>6</v>
      </c>
      <c r="K7" s="27" t="s">
        <v>106</v>
      </c>
      <c r="L7" s="27"/>
      <c r="M7" s="27"/>
      <c r="N7" s="27"/>
      <c r="O7" s="27"/>
      <c r="P7" s="26">
        <v>0.71805555555555556</v>
      </c>
      <c r="Q7" s="26">
        <v>0.77222222222222225</v>
      </c>
      <c r="R7" s="26">
        <f t="shared" si="0"/>
        <v>5.4166666666666696E-2</v>
      </c>
      <c r="S7" s="224" t="s">
        <v>199</v>
      </c>
    </row>
    <row r="8" spans="1:19" x14ac:dyDescent="0.25">
      <c r="A8" s="223">
        <v>25875</v>
      </c>
      <c r="B8" s="27"/>
      <c r="C8" s="27" t="s">
        <v>99</v>
      </c>
      <c r="D8" s="224">
        <v>45799</v>
      </c>
      <c r="E8" s="27" t="s">
        <v>66</v>
      </c>
      <c r="F8" s="27">
        <v>8000</v>
      </c>
      <c r="G8" s="27"/>
      <c r="H8" s="27"/>
      <c r="I8" s="27" t="s">
        <v>75</v>
      </c>
      <c r="J8" s="27">
        <v>3</v>
      </c>
      <c r="K8" s="27" t="s">
        <v>295</v>
      </c>
      <c r="L8" s="27" t="s">
        <v>295</v>
      </c>
      <c r="M8" s="27"/>
      <c r="N8" s="27"/>
      <c r="O8" s="27"/>
      <c r="P8" s="26">
        <v>0.41666666666666669</v>
      </c>
      <c r="Q8" s="26">
        <v>0.45416666666666666</v>
      </c>
      <c r="R8" s="26">
        <f t="shared" si="0"/>
        <v>3.7499999999999978E-2</v>
      </c>
      <c r="S8" s="224"/>
    </row>
    <row r="9" spans="1:19" x14ac:dyDescent="0.25">
      <c r="A9" s="223">
        <v>25876</v>
      </c>
      <c r="B9" s="27"/>
      <c r="C9" s="27" t="s">
        <v>88</v>
      </c>
      <c r="D9" s="224">
        <v>45799</v>
      </c>
      <c r="E9" s="27" t="s">
        <v>66</v>
      </c>
      <c r="F9" s="27">
        <v>15000</v>
      </c>
      <c r="G9" s="27"/>
      <c r="H9" s="27"/>
      <c r="I9" s="27" t="s">
        <v>75</v>
      </c>
      <c r="J9" s="27">
        <v>5</v>
      </c>
      <c r="K9" s="27" t="s">
        <v>77</v>
      </c>
      <c r="L9" s="27"/>
      <c r="M9" s="27"/>
      <c r="N9" s="27"/>
      <c r="O9" s="27"/>
      <c r="P9" s="26">
        <v>0.35416666666666669</v>
      </c>
      <c r="Q9" s="26">
        <v>0.39583333333333331</v>
      </c>
      <c r="R9" s="26">
        <f t="shared" si="0"/>
        <v>4.166666666666663E-2</v>
      </c>
      <c r="S9" s="224"/>
    </row>
    <row r="10" spans="1:19" x14ac:dyDescent="0.25">
      <c r="A10" s="223">
        <v>25881</v>
      </c>
      <c r="B10" s="27"/>
      <c r="C10" s="27" t="s">
        <v>88</v>
      </c>
      <c r="D10" s="224">
        <v>45799</v>
      </c>
      <c r="E10" s="27"/>
      <c r="F10" s="27"/>
      <c r="G10" s="27"/>
      <c r="H10" s="27"/>
      <c r="I10" s="27" t="s">
        <v>75</v>
      </c>
      <c r="J10" s="256"/>
      <c r="K10" s="27" t="s">
        <v>275</v>
      </c>
      <c r="L10" s="27" t="s">
        <v>285</v>
      </c>
      <c r="M10" s="27"/>
      <c r="N10" s="27"/>
      <c r="O10" s="27"/>
      <c r="P10" s="26">
        <v>0.61805555555555558</v>
      </c>
      <c r="Q10" s="26">
        <v>0.6430555555555556</v>
      </c>
      <c r="R10" s="26">
        <f t="shared" si="0"/>
        <v>2.5000000000000022E-2</v>
      </c>
      <c r="S10" s="224"/>
    </row>
    <row r="11" spans="1:19" x14ac:dyDescent="0.25">
      <c r="A11" s="223">
        <v>25896</v>
      </c>
      <c r="B11" s="27"/>
      <c r="C11" s="27" t="s">
        <v>142</v>
      </c>
      <c r="D11" s="224">
        <v>45800</v>
      </c>
      <c r="E11" s="27"/>
      <c r="F11" s="27"/>
      <c r="G11" s="27"/>
      <c r="H11" s="27"/>
      <c r="I11" s="27" t="s">
        <v>86</v>
      </c>
      <c r="J11" s="256"/>
      <c r="K11" s="27" t="s">
        <v>104</v>
      </c>
      <c r="L11" s="27" t="s">
        <v>117</v>
      </c>
      <c r="M11" s="27" t="s">
        <v>116</v>
      </c>
      <c r="N11" s="27" t="s">
        <v>107</v>
      </c>
      <c r="O11" s="27" t="s">
        <v>103</v>
      </c>
      <c r="P11" s="26">
        <v>0.33333333333333331</v>
      </c>
      <c r="Q11" s="26">
        <v>0.75</v>
      </c>
      <c r="R11" s="26">
        <f t="shared" si="0"/>
        <v>0.41666666666666669</v>
      </c>
      <c r="S11" s="224"/>
    </row>
    <row r="12" spans="1:19" x14ac:dyDescent="0.25">
      <c r="A12" s="223">
        <v>25897</v>
      </c>
      <c r="B12" s="27"/>
      <c r="C12" s="27" t="s">
        <v>131</v>
      </c>
      <c r="D12" s="224">
        <v>45800</v>
      </c>
      <c r="E12" s="27"/>
      <c r="F12" s="27"/>
      <c r="G12" s="27"/>
      <c r="H12" s="27"/>
      <c r="I12" s="27" t="s">
        <v>86</v>
      </c>
      <c r="J12" s="27">
        <v>2</v>
      </c>
      <c r="K12" s="27" t="s">
        <v>87</v>
      </c>
      <c r="L12" s="27" t="s">
        <v>214</v>
      </c>
      <c r="M12" s="27"/>
      <c r="N12" s="27"/>
      <c r="O12" s="27"/>
      <c r="P12" s="26">
        <v>0.39583333333333331</v>
      </c>
      <c r="Q12" s="26">
        <v>0.62361111111111112</v>
      </c>
      <c r="R12" s="26">
        <f t="shared" si="0"/>
        <v>0.2277777777777778</v>
      </c>
      <c r="S12" s="224"/>
    </row>
    <row r="13" spans="1:19" x14ac:dyDescent="0.25">
      <c r="A13" s="223">
        <v>25895</v>
      </c>
      <c r="B13" s="27"/>
      <c r="C13" s="27" t="s">
        <v>142</v>
      </c>
      <c r="D13" s="224">
        <v>45800</v>
      </c>
      <c r="E13" s="27"/>
      <c r="F13" s="27"/>
      <c r="G13" s="27"/>
      <c r="H13" s="27"/>
      <c r="I13" s="27" t="s">
        <v>85</v>
      </c>
      <c r="J13" s="256"/>
      <c r="K13" s="27" t="s">
        <v>93</v>
      </c>
      <c r="L13" s="27" t="s">
        <v>278</v>
      </c>
      <c r="M13" s="27"/>
      <c r="N13" s="27"/>
      <c r="O13" s="27"/>
      <c r="P13" s="26">
        <v>0.375</v>
      </c>
      <c r="Q13" s="26">
        <v>0.70833333333333337</v>
      </c>
      <c r="R13" s="26">
        <f t="shared" si="0"/>
        <v>0.33333333333333337</v>
      </c>
      <c r="S13" s="224"/>
    </row>
    <row r="14" spans="1:19" x14ac:dyDescent="0.25">
      <c r="A14" s="223">
        <v>25798</v>
      </c>
      <c r="B14" s="27"/>
      <c r="C14" s="27" t="s">
        <v>276</v>
      </c>
      <c r="D14" s="224">
        <v>45800</v>
      </c>
      <c r="E14" s="27" t="s">
        <v>66</v>
      </c>
      <c r="F14" s="27">
        <v>16510</v>
      </c>
      <c r="G14" s="27"/>
      <c r="H14" s="27" t="s">
        <v>76</v>
      </c>
      <c r="I14" s="27" t="s">
        <v>75</v>
      </c>
      <c r="J14" s="27">
        <v>6</v>
      </c>
      <c r="K14" s="27" t="s">
        <v>106</v>
      </c>
      <c r="L14" s="27"/>
      <c r="M14" s="27"/>
      <c r="N14" s="27"/>
      <c r="O14" s="27"/>
      <c r="P14" s="26">
        <v>0.2673611111111111</v>
      </c>
      <c r="Q14" s="26">
        <v>0.2951388888888889</v>
      </c>
      <c r="R14" s="26">
        <f t="shared" si="0"/>
        <v>2.777777777777779E-2</v>
      </c>
      <c r="S14" s="224"/>
    </row>
    <row r="15" spans="1:19" x14ac:dyDescent="0.25">
      <c r="A15" s="223">
        <v>25817</v>
      </c>
      <c r="B15" s="27"/>
      <c r="C15" s="27" t="s">
        <v>92</v>
      </c>
      <c r="D15" s="224">
        <v>45800</v>
      </c>
      <c r="E15" s="27" t="s">
        <v>66</v>
      </c>
      <c r="F15" s="27">
        <v>16800</v>
      </c>
      <c r="G15" s="27"/>
      <c r="H15" s="27" t="s">
        <v>76</v>
      </c>
      <c r="I15" s="27" t="s">
        <v>75</v>
      </c>
      <c r="J15" s="27">
        <v>6</v>
      </c>
      <c r="K15" s="27" t="s">
        <v>106</v>
      </c>
      <c r="L15" s="27"/>
      <c r="M15" s="27"/>
      <c r="N15" s="27"/>
      <c r="O15" s="27"/>
      <c r="P15" s="26">
        <v>0.63958333333333328</v>
      </c>
      <c r="Q15" s="26">
        <v>0.67708333333333337</v>
      </c>
      <c r="R15" s="26">
        <f t="shared" si="0"/>
        <v>3.7500000000000089E-2</v>
      </c>
      <c r="S15" s="224"/>
    </row>
    <row r="16" spans="1:19" x14ac:dyDescent="0.25">
      <c r="A16" s="223">
        <v>25870</v>
      </c>
      <c r="B16" s="27"/>
      <c r="C16" s="27" t="s">
        <v>81</v>
      </c>
      <c r="D16" s="224">
        <v>45800</v>
      </c>
      <c r="E16" s="27" t="s">
        <v>66</v>
      </c>
      <c r="F16" s="27">
        <v>15000</v>
      </c>
      <c r="G16" s="27"/>
      <c r="H16" s="27" t="s">
        <v>74</v>
      </c>
      <c r="I16" s="27" t="s">
        <v>75</v>
      </c>
      <c r="J16" s="27">
        <v>5</v>
      </c>
      <c r="K16" s="27" t="s">
        <v>77</v>
      </c>
      <c r="L16" s="27"/>
      <c r="M16" s="27"/>
      <c r="N16" s="27"/>
      <c r="O16" s="27"/>
      <c r="P16" s="26">
        <v>0.58958333333333335</v>
      </c>
      <c r="Q16" s="26">
        <v>0.60763888888888895</v>
      </c>
      <c r="R16" s="26">
        <f t="shared" si="0"/>
        <v>1.8055555555555602E-2</v>
      </c>
      <c r="S16" s="224"/>
    </row>
    <row r="17" spans="1:22" x14ac:dyDescent="0.25">
      <c r="A17" s="223">
        <v>25877</v>
      </c>
      <c r="B17" s="27"/>
      <c r="C17" s="27" t="s">
        <v>84</v>
      </c>
      <c r="D17" s="224">
        <v>45800</v>
      </c>
      <c r="E17" s="27" t="s">
        <v>66</v>
      </c>
      <c r="F17" s="27">
        <v>15000</v>
      </c>
      <c r="G17" s="27"/>
      <c r="H17" s="27"/>
      <c r="I17" s="27" t="s">
        <v>75</v>
      </c>
      <c r="J17" s="27">
        <v>6</v>
      </c>
      <c r="K17" s="27" t="s">
        <v>275</v>
      </c>
      <c r="L17" s="27"/>
      <c r="M17" s="27"/>
      <c r="N17" s="27"/>
      <c r="O17" s="27"/>
      <c r="P17" s="26">
        <v>0.41666666666666669</v>
      </c>
      <c r="Q17" s="26">
        <v>0.4375</v>
      </c>
      <c r="R17" s="26">
        <f t="shared" si="0"/>
        <v>2.0833333333333315E-2</v>
      </c>
      <c r="S17" s="224"/>
    </row>
    <row r="18" spans="1:22" x14ac:dyDescent="0.25">
      <c r="A18" s="223">
        <v>25883</v>
      </c>
      <c r="B18" s="27"/>
      <c r="C18" s="27" t="s">
        <v>92</v>
      </c>
      <c r="D18" s="224">
        <v>45800</v>
      </c>
      <c r="E18" s="27" t="s">
        <v>66</v>
      </c>
      <c r="F18" s="27">
        <v>16750</v>
      </c>
      <c r="G18" s="27"/>
      <c r="H18" s="27" t="s">
        <v>76</v>
      </c>
      <c r="I18" s="27" t="s">
        <v>75</v>
      </c>
      <c r="J18" s="27">
        <v>13</v>
      </c>
      <c r="K18" s="27" t="s">
        <v>106</v>
      </c>
      <c r="L18" s="27"/>
      <c r="M18" s="27"/>
      <c r="N18" s="27"/>
      <c r="O18" s="27"/>
      <c r="P18" s="26">
        <v>0.53611111111111109</v>
      </c>
      <c r="Q18" s="26">
        <v>0.54861111111111105</v>
      </c>
      <c r="R18" s="26">
        <f t="shared" si="0"/>
        <v>1.2499999999999956E-2</v>
      </c>
      <c r="S18" s="224"/>
    </row>
    <row r="19" spans="1:22" x14ac:dyDescent="0.25">
      <c r="A19" s="223">
        <v>25887</v>
      </c>
      <c r="B19" s="27"/>
      <c r="C19" s="27" t="s">
        <v>99</v>
      </c>
      <c r="D19" s="224">
        <v>45800</v>
      </c>
      <c r="E19" s="27" t="s">
        <v>66</v>
      </c>
      <c r="F19" s="27">
        <v>15000</v>
      </c>
      <c r="G19" s="27"/>
      <c r="H19" s="27"/>
      <c r="I19" s="27" t="s">
        <v>75</v>
      </c>
      <c r="J19" s="27">
        <v>6</v>
      </c>
      <c r="K19" s="27" t="s">
        <v>106</v>
      </c>
      <c r="L19" s="27"/>
      <c r="M19" s="27"/>
      <c r="N19" s="27"/>
      <c r="O19" s="27"/>
      <c r="P19" s="26">
        <v>0.52430555555555558</v>
      </c>
      <c r="Q19" s="26">
        <v>0.63750000000000007</v>
      </c>
      <c r="R19" s="26">
        <f t="shared" si="0"/>
        <v>0.11319444444444449</v>
      </c>
      <c r="S19" s="224"/>
    </row>
    <row r="20" spans="1:22" x14ac:dyDescent="0.25">
      <c r="A20" s="223">
        <v>25888</v>
      </c>
      <c r="B20" s="27"/>
      <c r="C20" s="27" t="s">
        <v>286</v>
      </c>
      <c r="D20" s="224">
        <v>45800</v>
      </c>
      <c r="E20" s="27" t="s">
        <v>66</v>
      </c>
      <c r="F20" s="27">
        <v>10000</v>
      </c>
      <c r="G20" s="27"/>
      <c r="H20" s="27"/>
      <c r="I20" s="27" t="s">
        <v>75</v>
      </c>
      <c r="J20" s="27">
        <v>5</v>
      </c>
      <c r="K20" s="27" t="s">
        <v>77</v>
      </c>
      <c r="L20" s="27"/>
      <c r="M20" s="27"/>
      <c r="N20" s="27"/>
      <c r="O20" s="27"/>
      <c r="P20" s="26">
        <v>0.37847222222222227</v>
      </c>
      <c r="Q20" s="26">
        <v>0.41666666666666669</v>
      </c>
      <c r="R20" s="26">
        <f t="shared" si="0"/>
        <v>3.819444444444442E-2</v>
      </c>
      <c r="S20" s="224"/>
    </row>
    <row r="21" spans="1:22" x14ac:dyDescent="0.25">
      <c r="A21" s="223">
        <v>25889</v>
      </c>
      <c r="B21" s="27"/>
      <c r="C21" s="27" t="s">
        <v>83</v>
      </c>
      <c r="D21" s="224">
        <v>45800</v>
      </c>
      <c r="E21" s="27" t="s">
        <v>66</v>
      </c>
      <c r="F21" s="27">
        <v>10000</v>
      </c>
      <c r="G21" s="27"/>
      <c r="H21" s="27"/>
      <c r="I21" s="27" t="s">
        <v>75</v>
      </c>
      <c r="J21" s="27">
        <v>5</v>
      </c>
      <c r="K21" s="27" t="s">
        <v>77</v>
      </c>
      <c r="L21" s="27"/>
      <c r="M21" s="27"/>
      <c r="N21" s="27"/>
      <c r="O21" s="27"/>
      <c r="P21" s="26">
        <v>0.65625</v>
      </c>
      <c r="Q21" s="26">
        <v>0.67708333333333337</v>
      </c>
      <c r="R21" s="26">
        <f t="shared" si="0"/>
        <v>2.083333333333337E-2</v>
      </c>
      <c r="S21" s="224"/>
    </row>
    <row r="22" spans="1:22" x14ac:dyDescent="0.25">
      <c r="A22" s="223">
        <v>25890</v>
      </c>
      <c r="B22" s="27"/>
      <c r="C22" s="27" t="s">
        <v>78</v>
      </c>
      <c r="D22" s="224">
        <v>45800</v>
      </c>
      <c r="E22" s="27" t="s">
        <v>66</v>
      </c>
      <c r="F22" s="27">
        <v>15000</v>
      </c>
      <c r="G22" s="27"/>
      <c r="H22" s="27"/>
      <c r="I22" s="27" t="s">
        <v>75</v>
      </c>
      <c r="J22" s="27">
        <v>3</v>
      </c>
      <c r="K22" s="27" t="s">
        <v>287</v>
      </c>
      <c r="L22" s="27"/>
      <c r="M22" s="27"/>
      <c r="N22" s="27"/>
      <c r="O22" s="27"/>
      <c r="P22" s="26">
        <v>0.54166666666666663</v>
      </c>
      <c r="Q22" s="26">
        <v>0.55555555555555558</v>
      </c>
      <c r="R22" s="26">
        <f t="shared" si="0"/>
        <v>1.3888888888888951E-2</v>
      </c>
      <c r="S22" s="224"/>
    </row>
    <row r="23" spans="1:22" x14ac:dyDescent="0.25">
      <c r="A23" s="223">
        <v>25891</v>
      </c>
      <c r="B23" s="27"/>
      <c r="C23" s="27" t="s">
        <v>78</v>
      </c>
      <c r="D23" s="224">
        <v>45800</v>
      </c>
      <c r="E23" s="27" t="s">
        <v>66</v>
      </c>
      <c r="F23" s="27">
        <v>15000</v>
      </c>
      <c r="G23" s="27"/>
      <c r="H23" s="27"/>
      <c r="I23" s="27" t="s">
        <v>75</v>
      </c>
      <c r="J23" s="27">
        <v>3</v>
      </c>
      <c r="K23" s="27" t="s">
        <v>287</v>
      </c>
      <c r="L23" s="27"/>
      <c r="M23" s="27"/>
      <c r="N23" s="27"/>
      <c r="O23" s="27"/>
      <c r="P23" s="26">
        <v>0.36805555555555558</v>
      </c>
      <c r="Q23" s="26">
        <v>0.375</v>
      </c>
      <c r="R23" s="26">
        <f t="shared" si="0"/>
        <v>6.9444444444444198E-3</v>
      </c>
      <c r="S23" s="224"/>
    </row>
    <row r="24" spans="1:22" x14ac:dyDescent="0.25">
      <c r="A24" s="223">
        <v>25892</v>
      </c>
      <c r="B24" s="27"/>
      <c r="C24" s="27" t="s">
        <v>109</v>
      </c>
      <c r="D24" s="224">
        <v>45800</v>
      </c>
      <c r="E24" s="27" t="s">
        <v>66</v>
      </c>
      <c r="F24" s="27">
        <v>15000</v>
      </c>
      <c r="G24" s="27"/>
      <c r="H24" s="27"/>
      <c r="I24" s="27" t="s">
        <v>75</v>
      </c>
      <c r="J24" s="27">
        <v>5</v>
      </c>
      <c r="K24" s="27" t="s">
        <v>77</v>
      </c>
      <c r="L24" s="27"/>
      <c r="M24" s="27"/>
      <c r="N24" s="27"/>
      <c r="O24" s="27"/>
      <c r="P24" s="26">
        <v>0.48958333333333331</v>
      </c>
      <c r="Q24" s="26">
        <v>0.51180555555555551</v>
      </c>
      <c r="R24" s="26">
        <f t="shared" si="0"/>
        <v>2.2222222222222199E-2</v>
      </c>
      <c r="S24" s="224"/>
    </row>
    <row r="25" spans="1:22" x14ac:dyDescent="0.25">
      <c r="A25" s="223">
        <v>25893</v>
      </c>
      <c r="B25" s="27"/>
      <c r="C25" s="27" t="s">
        <v>111</v>
      </c>
      <c r="D25" s="224">
        <v>45800</v>
      </c>
      <c r="E25" s="27" t="s">
        <v>66</v>
      </c>
      <c r="F25" s="27">
        <v>15000</v>
      </c>
      <c r="G25" s="27"/>
      <c r="H25" s="27"/>
      <c r="I25" s="27" t="s">
        <v>75</v>
      </c>
      <c r="J25" s="27">
        <v>3</v>
      </c>
      <c r="K25" s="27" t="s">
        <v>287</v>
      </c>
      <c r="L25" s="27"/>
      <c r="M25" s="27"/>
      <c r="N25" s="27"/>
      <c r="O25" s="26"/>
      <c r="P25" s="26">
        <v>0.4201388888888889</v>
      </c>
      <c r="Q25" s="26">
        <v>0.44791666666666669</v>
      </c>
      <c r="R25" s="26">
        <f t="shared" si="0"/>
        <v>2.777777777777779E-2</v>
      </c>
      <c r="S25" s="224"/>
    </row>
    <row r="26" spans="1:22" x14ac:dyDescent="0.25">
      <c r="A26" s="223">
        <v>25899</v>
      </c>
      <c r="B26" s="27"/>
      <c r="C26" s="27" t="s">
        <v>110</v>
      </c>
      <c r="D26" s="224">
        <v>45801</v>
      </c>
      <c r="E26" s="27"/>
      <c r="F26" s="27"/>
      <c r="G26" s="27"/>
      <c r="H26" s="27"/>
      <c r="I26" s="27" t="s">
        <v>86</v>
      </c>
      <c r="J26" s="27">
        <v>7</v>
      </c>
      <c r="K26" s="27" t="s">
        <v>104</v>
      </c>
      <c r="L26" s="27" t="s">
        <v>115</v>
      </c>
      <c r="M26" s="27" t="s">
        <v>117</v>
      </c>
      <c r="N26" s="256" t="s">
        <v>112</v>
      </c>
      <c r="O26" s="27" t="s">
        <v>288</v>
      </c>
      <c r="P26" s="26">
        <v>0.29166666666666669</v>
      </c>
      <c r="Q26" s="26">
        <v>0.65277777777777779</v>
      </c>
      <c r="R26" s="26">
        <f t="shared" si="0"/>
        <v>0.3611111111111111</v>
      </c>
      <c r="S26" s="224" t="s">
        <v>144</v>
      </c>
      <c r="T26" s="18"/>
      <c r="U26" s="18"/>
      <c r="V26" s="18"/>
    </row>
    <row r="27" spans="1:22" x14ac:dyDescent="0.25">
      <c r="A27" s="223">
        <v>24601</v>
      </c>
      <c r="B27" s="27"/>
      <c r="C27" s="27" t="s">
        <v>282</v>
      </c>
      <c r="D27" s="224">
        <v>45801</v>
      </c>
      <c r="E27" s="27" t="s">
        <v>66</v>
      </c>
      <c r="F27" s="27">
        <v>15000</v>
      </c>
      <c r="G27" s="27"/>
      <c r="H27" s="27" t="s">
        <v>74</v>
      </c>
      <c r="I27" s="27" t="s">
        <v>75</v>
      </c>
      <c r="J27" s="27">
        <v>3</v>
      </c>
      <c r="K27" s="27" t="s">
        <v>277</v>
      </c>
      <c r="L27" s="27" t="s">
        <v>265</v>
      </c>
      <c r="M27" s="27"/>
      <c r="N27" s="27"/>
      <c r="O27" s="27"/>
      <c r="P27" s="26">
        <v>0.5</v>
      </c>
      <c r="Q27" s="26">
        <v>0.55208333333333337</v>
      </c>
      <c r="R27" s="26">
        <f t="shared" si="0"/>
        <v>5.208333333333337E-2</v>
      </c>
      <c r="S27" s="224"/>
    </row>
    <row r="28" spans="1:22" x14ac:dyDescent="0.25">
      <c r="A28" s="223">
        <v>25816</v>
      </c>
      <c r="B28" s="27"/>
      <c r="C28" s="27" t="s">
        <v>92</v>
      </c>
      <c r="D28" s="224">
        <v>45801</v>
      </c>
      <c r="E28" s="27" t="s">
        <v>66</v>
      </c>
      <c r="F28" s="27">
        <v>16540</v>
      </c>
      <c r="G28" s="27"/>
      <c r="H28" s="27" t="s">
        <v>76</v>
      </c>
      <c r="I28" s="27" t="s">
        <v>75</v>
      </c>
      <c r="J28" s="27">
        <v>6</v>
      </c>
      <c r="K28" s="27" t="s">
        <v>106</v>
      </c>
      <c r="L28" s="27"/>
      <c r="M28" s="27"/>
      <c r="N28" s="27"/>
      <c r="O28" s="27"/>
      <c r="P28" s="26">
        <v>0.40277777777777773</v>
      </c>
      <c r="Q28" s="26">
        <v>0.43472222222222223</v>
      </c>
      <c r="R28" s="26">
        <f t="shared" si="0"/>
        <v>3.1944444444444497E-2</v>
      </c>
      <c r="S28" s="224"/>
    </row>
    <row r="29" spans="1:22" x14ac:dyDescent="0.25">
      <c r="A29" s="223">
        <v>25871</v>
      </c>
      <c r="B29" s="27"/>
      <c r="C29" s="27" t="s">
        <v>83</v>
      </c>
      <c r="D29" s="224">
        <v>45801</v>
      </c>
      <c r="E29" s="27" t="s">
        <v>66</v>
      </c>
      <c r="F29" s="27">
        <v>10000</v>
      </c>
      <c r="G29" s="27"/>
      <c r="H29" s="27" t="s">
        <v>74</v>
      </c>
      <c r="I29" s="27" t="s">
        <v>75</v>
      </c>
      <c r="J29" s="27">
        <v>5</v>
      </c>
      <c r="K29" s="27" t="s">
        <v>77</v>
      </c>
      <c r="L29" s="27"/>
      <c r="M29" s="27"/>
      <c r="N29" s="27"/>
      <c r="O29" s="27"/>
      <c r="P29" s="26">
        <v>0.38194444444444442</v>
      </c>
      <c r="Q29" s="26">
        <v>0.40486111111111112</v>
      </c>
      <c r="R29" s="26">
        <f t="shared" si="0"/>
        <v>2.2916666666666696E-2</v>
      </c>
      <c r="S29" s="224"/>
    </row>
    <row r="30" spans="1:22" x14ac:dyDescent="0.25">
      <c r="A30" s="223">
        <v>25873</v>
      </c>
      <c r="B30" s="27"/>
      <c r="C30" s="27" t="s">
        <v>78</v>
      </c>
      <c r="D30" s="224">
        <v>45801</v>
      </c>
      <c r="E30" s="27" t="s">
        <v>66</v>
      </c>
      <c r="F30" s="27">
        <v>15000</v>
      </c>
      <c r="G30" s="27"/>
      <c r="H30" s="27"/>
      <c r="I30" s="27" t="s">
        <v>75</v>
      </c>
      <c r="J30" s="27">
        <v>3</v>
      </c>
      <c r="K30" s="27" t="s">
        <v>277</v>
      </c>
      <c r="L30" s="27" t="s">
        <v>265</v>
      </c>
      <c r="M30" s="27"/>
      <c r="N30" s="27"/>
      <c r="O30" s="27"/>
      <c r="P30" s="26">
        <v>0.66666666666666663</v>
      </c>
      <c r="Q30" s="26">
        <v>0.69236111111111109</v>
      </c>
      <c r="R30" s="26">
        <f t="shared" si="0"/>
        <v>2.5694444444444464E-2</v>
      </c>
      <c r="S30" s="224"/>
    </row>
    <row r="31" spans="1:22" x14ac:dyDescent="0.25">
      <c r="A31" s="223">
        <v>25874</v>
      </c>
      <c r="B31" s="27"/>
      <c r="C31" s="27" t="s">
        <v>78</v>
      </c>
      <c r="D31" s="224">
        <v>45801</v>
      </c>
      <c r="E31" s="27" t="s">
        <v>66</v>
      </c>
      <c r="F31" s="27">
        <v>15000</v>
      </c>
      <c r="G31" s="27"/>
      <c r="H31" s="27"/>
      <c r="I31" s="27" t="s">
        <v>75</v>
      </c>
      <c r="J31" s="27">
        <v>3</v>
      </c>
      <c r="K31" s="27" t="s">
        <v>277</v>
      </c>
      <c r="L31" s="27" t="s">
        <v>265</v>
      </c>
      <c r="M31" s="27"/>
      <c r="N31" s="27"/>
      <c r="O31" s="27"/>
      <c r="P31" s="26">
        <v>0.76874999999999993</v>
      </c>
      <c r="Q31" s="26">
        <v>0.82291666666666663</v>
      </c>
      <c r="R31" s="26">
        <f t="shared" si="0"/>
        <v>5.4166666666666696E-2</v>
      </c>
      <c r="S31" s="224" t="s">
        <v>199</v>
      </c>
    </row>
    <row r="32" spans="1:22" x14ac:dyDescent="0.25">
      <c r="A32" s="223">
        <v>25886</v>
      </c>
      <c r="B32" s="27"/>
      <c r="C32" s="27" t="s">
        <v>81</v>
      </c>
      <c r="D32" s="224">
        <v>45801</v>
      </c>
      <c r="E32" s="27" t="s">
        <v>66</v>
      </c>
      <c r="F32" s="27">
        <v>5000</v>
      </c>
      <c r="G32" s="27"/>
      <c r="H32" s="27"/>
      <c r="I32" s="27" t="s">
        <v>75</v>
      </c>
      <c r="J32" s="27">
        <v>5</v>
      </c>
      <c r="K32" s="27" t="s">
        <v>77</v>
      </c>
      <c r="L32" s="27"/>
      <c r="M32" s="27"/>
      <c r="N32" s="27"/>
      <c r="O32" s="27"/>
      <c r="P32" s="26">
        <v>0.43611111111111112</v>
      </c>
      <c r="Q32" s="26">
        <v>0.4375</v>
      </c>
      <c r="R32" s="26">
        <f t="shared" si="0"/>
        <v>1.388888888888884E-3</v>
      </c>
      <c r="S32" s="224"/>
    </row>
    <row r="33" spans="1:19" x14ac:dyDescent="0.25">
      <c r="A33" s="223">
        <v>25898</v>
      </c>
      <c r="B33" s="27"/>
      <c r="C33" s="27" t="s">
        <v>251</v>
      </c>
      <c r="D33" s="224">
        <v>45801</v>
      </c>
      <c r="E33" s="27" t="s">
        <v>67</v>
      </c>
      <c r="F33" s="27">
        <v>8410</v>
      </c>
      <c r="G33" s="27"/>
      <c r="H33" s="27"/>
      <c r="I33" s="27" t="s">
        <v>75</v>
      </c>
      <c r="J33" s="27">
        <v>5</v>
      </c>
      <c r="K33" s="27" t="s">
        <v>77</v>
      </c>
      <c r="L33" s="27"/>
      <c r="M33" s="27"/>
      <c r="N33" s="27"/>
      <c r="O33" s="27"/>
      <c r="P33" s="26">
        <v>0.28125</v>
      </c>
      <c r="Q33" s="26">
        <v>0.29583333333333334</v>
      </c>
      <c r="R33" s="26">
        <f t="shared" si="0"/>
        <v>1.4583333333333337E-2</v>
      </c>
      <c r="S33" s="224"/>
    </row>
    <row r="34" spans="1:19" x14ac:dyDescent="0.25">
      <c r="A34" s="223">
        <v>25900</v>
      </c>
      <c r="B34" s="27"/>
      <c r="C34" s="27" t="s">
        <v>282</v>
      </c>
      <c r="D34" s="224">
        <v>45801</v>
      </c>
      <c r="E34" s="256" t="s">
        <v>289</v>
      </c>
      <c r="F34" s="27"/>
      <c r="G34" s="27"/>
      <c r="H34" s="27"/>
      <c r="I34" s="27"/>
      <c r="J34" s="27"/>
      <c r="K34" s="27" t="s">
        <v>87</v>
      </c>
      <c r="L34" s="27"/>
      <c r="M34" s="27"/>
      <c r="N34" s="27"/>
      <c r="O34" s="27"/>
      <c r="P34" s="26">
        <v>0.34027777777777773</v>
      </c>
      <c r="Q34" s="26">
        <v>0.35625000000000001</v>
      </c>
      <c r="R34" s="26">
        <f t="shared" si="0"/>
        <v>1.5972222222222276E-2</v>
      </c>
      <c r="S34" s="224"/>
    </row>
    <row r="35" spans="1:19" x14ac:dyDescent="0.25">
      <c r="A35" s="223">
        <v>25903</v>
      </c>
      <c r="B35" s="27"/>
      <c r="C35" s="27" t="s">
        <v>142</v>
      </c>
      <c r="D35" s="224">
        <v>45802</v>
      </c>
      <c r="E35" s="27"/>
      <c r="F35" s="27"/>
      <c r="G35" s="27"/>
      <c r="H35" s="27"/>
      <c r="I35" s="27" t="s">
        <v>86</v>
      </c>
      <c r="J35" s="27">
        <v>2</v>
      </c>
      <c r="K35" s="27" t="s">
        <v>104</v>
      </c>
      <c r="L35" s="27" t="s">
        <v>103</v>
      </c>
      <c r="M35" s="27" t="s">
        <v>117</v>
      </c>
      <c r="N35" s="27" t="s">
        <v>115</v>
      </c>
      <c r="O35" s="27"/>
      <c r="P35" s="414">
        <v>0.33333333333333331</v>
      </c>
      <c r="Q35" s="414">
        <v>0.875</v>
      </c>
      <c r="R35" s="414">
        <f t="shared" ref="R35:R75" si="1">+Q35-P35</f>
        <v>0.54166666666666674</v>
      </c>
      <c r="S35" s="224" t="s">
        <v>199</v>
      </c>
    </row>
    <row r="36" spans="1:19" x14ac:dyDescent="0.25">
      <c r="A36" s="223">
        <v>25902</v>
      </c>
      <c r="B36" s="27"/>
      <c r="C36" s="27" t="s">
        <v>209</v>
      </c>
      <c r="D36" s="224">
        <v>45802</v>
      </c>
      <c r="E36" s="27"/>
      <c r="F36" s="27"/>
      <c r="G36" s="27"/>
      <c r="H36" s="27"/>
      <c r="I36" s="27" t="s">
        <v>85</v>
      </c>
      <c r="J36" s="27">
        <v>1</v>
      </c>
      <c r="K36" s="27" t="s">
        <v>93</v>
      </c>
      <c r="L36" s="27" t="s">
        <v>214</v>
      </c>
      <c r="M36" s="27"/>
      <c r="N36" s="27"/>
      <c r="O36" s="27"/>
      <c r="P36" s="26">
        <v>0.33333333333333331</v>
      </c>
      <c r="Q36" s="26">
        <v>0.60416666666666663</v>
      </c>
      <c r="R36" s="26">
        <f t="shared" si="1"/>
        <v>0.27083333333333331</v>
      </c>
      <c r="S36" s="224"/>
    </row>
    <row r="37" spans="1:19" x14ac:dyDescent="0.25">
      <c r="A37" s="223">
        <v>25901</v>
      </c>
      <c r="B37" s="27"/>
      <c r="C37" s="27" t="s">
        <v>209</v>
      </c>
      <c r="D37" s="224">
        <v>45802</v>
      </c>
      <c r="E37" s="27"/>
      <c r="F37" s="27"/>
      <c r="G37" s="27"/>
      <c r="H37" s="27"/>
      <c r="I37" s="27" t="s">
        <v>75</v>
      </c>
      <c r="J37" s="27">
        <v>3</v>
      </c>
      <c r="K37" s="27" t="s">
        <v>87</v>
      </c>
      <c r="L37" s="27" t="s">
        <v>116</v>
      </c>
      <c r="M37" s="27"/>
      <c r="N37" s="27"/>
      <c r="O37" s="27"/>
      <c r="P37" s="26">
        <v>0.33333333333333331</v>
      </c>
      <c r="Q37" s="26">
        <v>0.60416666666666663</v>
      </c>
      <c r="R37" s="26">
        <f t="shared" si="1"/>
        <v>0.27083333333333331</v>
      </c>
      <c r="S37" s="224"/>
    </row>
    <row r="38" spans="1:19" x14ac:dyDescent="0.25">
      <c r="A38" s="223">
        <v>25904</v>
      </c>
      <c r="B38" s="27"/>
      <c r="C38" s="27" t="s">
        <v>110</v>
      </c>
      <c r="D38" s="224">
        <v>45803</v>
      </c>
      <c r="E38" s="27"/>
      <c r="F38" s="27"/>
      <c r="G38" s="27"/>
      <c r="H38" s="27"/>
      <c r="I38" s="27" t="s">
        <v>86</v>
      </c>
      <c r="J38" s="27">
        <v>2</v>
      </c>
      <c r="K38" s="27" t="s">
        <v>82</v>
      </c>
      <c r="L38" s="27" t="s">
        <v>119</v>
      </c>
      <c r="M38" s="27" t="s">
        <v>263</v>
      </c>
      <c r="N38" s="27" t="s">
        <v>121</v>
      </c>
      <c r="O38" s="27" t="s">
        <v>290</v>
      </c>
      <c r="P38" s="26">
        <v>0.33333333333333331</v>
      </c>
      <c r="Q38" s="26">
        <v>0.66666666666666663</v>
      </c>
      <c r="R38" s="26">
        <f t="shared" si="1"/>
        <v>0.33333333333333331</v>
      </c>
      <c r="S38" s="224"/>
    </row>
    <row r="39" spans="1:19" x14ac:dyDescent="0.25">
      <c r="A39" s="223">
        <v>25918</v>
      </c>
      <c r="B39" s="27"/>
      <c r="C39" s="27" t="s">
        <v>292</v>
      </c>
      <c r="D39" s="224">
        <v>45803</v>
      </c>
      <c r="E39" s="27"/>
      <c r="F39" s="27"/>
      <c r="G39" s="27"/>
      <c r="H39" s="27"/>
      <c r="I39" s="27" t="s">
        <v>85</v>
      </c>
      <c r="J39" s="27">
        <v>8</v>
      </c>
      <c r="K39" s="27" t="s">
        <v>82</v>
      </c>
      <c r="L39" s="27" t="s">
        <v>116</v>
      </c>
      <c r="M39" s="27"/>
      <c r="N39" s="27"/>
      <c r="O39" s="27"/>
      <c r="P39" s="26">
        <v>0.91805555555555562</v>
      </c>
      <c r="Q39" s="26">
        <v>0.97569444444444453</v>
      </c>
      <c r="R39" s="26">
        <f t="shared" si="1"/>
        <v>5.7638888888888906E-2</v>
      </c>
      <c r="S39" s="224" t="s">
        <v>199</v>
      </c>
    </row>
    <row r="40" spans="1:19" x14ac:dyDescent="0.25">
      <c r="A40" s="223">
        <v>25920</v>
      </c>
      <c r="B40" s="27"/>
      <c r="C40" s="27" t="s">
        <v>293</v>
      </c>
      <c r="D40" s="224">
        <v>45803</v>
      </c>
      <c r="E40" s="27"/>
      <c r="F40" s="27"/>
      <c r="G40" s="27"/>
      <c r="H40" s="27"/>
      <c r="I40" s="27" t="s">
        <v>85</v>
      </c>
      <c r="J40" s="27">
        <v>1</v>
      </c>
      <c r="K40" s="27" t="s">
        <v>87</v>
      </c>
      <c r="L40" s="27" t="s">
        <v>107</v>
      </c>
      <c r="M40" s="27"/>
      <c r="N40" s="27"/>
      <c r="O40" s="27"/>
      <c r="P40" s="26">
        <v>0.47916666666666669</v>
      </c>
      <c r="Q40" s="26">
        <v>0.51736111111111105</v>
      </c>
      <c r="R40" s="26">
        <f t="shared" si="1"/>
        <v>3.8194444444444364E-2</v>
      </c>
      <c r="S40" s="224"/>
    </row>
    <row r="41" spans="1:19" x14ac:dyDescent="0.25">
      <c r="A41" s="223">
        <v>25866</v>
      </c>
      <c r="B41" s="27"/>
      <c r="C41" s="27" t="s">
        <v>92</v>
      </c>
      <c r="D41" s="224">
        <v>45803</v>
      </c>
      <c r="E41" s="27" t="s">
        <v>66</v>
      </c>
      <c r="F41" s="27">
        <v>16780</v>
      </c>
      <c r="G41" s="27"/>
      <c r="H41" s="27" t="s">
        <v>76</v>
      </c>
      <c r="I41" s="27" t="s">
        <v>75</v>
      </c>
      <c r="J41" s="27">
        <v>13</v>
      </c>
      <c r="K41" s="27" t="s">
        <v>106</v>
      </c>
      <c r="L41" s="27"/>
      <c r="M41" s="27"/>
      <c r="N41" s="27"/>
      <c r="O41" s="27"/>
      <c r="P41" s="26">
        <v>0.55555555555555558</v>
      </c>
      <c r="Q41" s="26">
        <v>0.58333333333333337</v>
      </c>
      <c r="R41" s="26">
        <f t="shared" si="1"/>
        <v>2.777777777777779E-2</v>
      </c>
      <c r="S41" s="224"/>
    </row>
    <row r="42" spans="1:19" x14ac:dyDescent="0.25">
      <c r="A42" s="223">
        <v>25882</v>
      </c>
      <c r="B42" s="27"/>
      <c r="C42" s="27" t="s">
        <v>92</v>
      </c>
      <c r="D42" s="224">
        <v>45803</v>
      </c>
      <c r="E42" s="27" t="s">
        <v>66</v>
      </c>
      <c r="F42" s="27">
        <v>16520</v>
      </c>
      <c r="G42" s="27"/>
      <c r="H42" s="27" t="s">
        <v>76</v>
      </c>
      <c r="I42" s="27" t="s">
        <v>75</v>
      </c>
      <c r="J42" s="27">
        <v>13</v>
      </c>
      <c r="K42" s="27" t="s">
        <v>106</v>
      </c>
      <c r="L42" s="27"/>
      <c r="M42" s="27"/>
      <c r="N42" s="27"/>
      <c r="O42" s="27"/>
      <c r="P42" s="26">
        <v>0.75347222222222221</v>
      </c>
      <c r="Q42" s="26">
        <v>0.78888888888888886</v>
      </c>
      <c r="R42" s="26">
        <f t="shared" si="1"/>
        <v>3.5416666666666652E-2</v>
      </c>
      <c r="S42" s="224" t="s">
        <v>199</v>
      </c>
    </row>
    <row r="43" spans="1:19" x14ac:dyDescent="0.25">
      <c r="A43" s="223">
        <v>25909</v>
      </c>
      <c r="B43" s="27"/>
      <c r="C43" s="27" t="s">
        <v>208</v>
      </c>
      <c r="D43" s="224">
        <v>45803</v>
      </c>
      <c r="E43" s="27" t="s">
        <v>66</v>
      </c>
      <c r="F43" s="27">
        <v>15000</v>
      </c>
      <c r="G43" s="27"/>
      <c r="H43" s="27"/>
      <c r="I43" s="27" t="s">
        <v>75</v>
      </c>
      <c r="J43" s="27">
        <v>13</v>
      </c>
      <c r="K43" s="27" t="s">
        <v>106</v>
      </c>
      <c r="L43" s="27"/>
      <c r="M43" s="27"/>
      <c r="N43" s="27"/>
      <c r="O43" s="27"/>
      <c r="P43" s="26">
        <v>0.64374999999999993</v>
      </c>
      <c r="Q43" s="26">
        <v>0.6875</v>
      </c>
      <c r="R43" s="26">
        <f t="shared" si="1"/>
        <v>4.3750000000000067E-2</v>
      </c>
      <c r="S43" s="224"/>
    </row>
    <row r="44" spans="1:19" x14ac:dyDescent="0.25">
      <c r="A44" s="223">
        <v>25910</v>
      </c>
      <c r="B44" s="27"/>
      <c r="C44" s="27" t="s">
        <v>88</v>
      </c>
      <c r="D44" s="224">
        <v>45803</v>
      </c>
      <c r="E44" s="27" t="s">
        <v>66</v>
      </c>
      <c r="F44" s="27">
        <v>15000</v>
      </c>
      <c r="G44" s="27"/>
      <c r="H44" s="27"/>
      <c r="I44" s="27" t="s">
        <v>75</v>
      </c>
      <c r="J44" s="27">
        <v>13</v>
      </c>
      <c r="K44" s="27" t="s">
        <v>106</v>
      </c>
      <c r="L44" s="27"/>
      <c r="M44" s="27"/>
      <c r="N44" s="27"/>
      <c r="O44" s="27"/>
      <c r="P44" s="26">
        <v>0.41666666666666669</v>
      </c>
      <c r="Q44" s="26">
        <v>0.52083333333333337</v>
      </c>
      <c r="R44" s="26">
        <f t="shared" si="1"/>
        <v>0.10416666666666669</v>
      </c>
      <c r="S44" s="224"/>
    </row>
    <row r="45" spans="1:19" x14ac:dyDescent="0.25">
      <c r="A45" s="223">
        <v>25911</v>
      </c>
      <c r="B45" s="27"/>
      <c r="C45" s="27" t="s">
        <v>78</v>
      </c>
      <c r="D45" s="224">
        <v>45803</v>
      </c>
      <c r="E45" s="27" t="s">
        <v>66</v>
      </c>
      <c r="F45" s="27">
        <v>15000</v>
      </c>
      <c r="G45" s="27"/>
      <c r="H45" s="27"/>
      <c r="I45" s="27" t="s">
        <v>75</v>
      </c>
      <c r="J45" s="27">
        <v>3</v>
      </c>
      <c r="K45" s="27" t="s">
        <v>104</v>
      </c>
      <c r="L45" s="27" t="s">
        <v>291</v>
      </c>
      <c r="M45" s="27"/>
      <c r="N45" s="27"/>
      <c r="O45" s="27"/>
      <c r="P45" s="26">
        <v>0.33194444444444443</v>
      </c>
      <c r="Q45" s="26">
        <v>0.3611111111111111</v>
      </c>
      <c r="R45" s="26">
        <f t="shared" si="1"/>
        <v>2.9166666666666674E-2</v>
      </c>
      <c r="S45" s="224"/>
    </row>
    <row r="46" spans="1:19" x14ac:dyDescent="0.25">
      <c r="A46" s="223">
        <v>25913</v>
      </c>
      <c r="B46" s="27"/>
      <c r="C46" s="27" t="s">
        <v>99</v>
      </c>
      <c r="D46" s="224">
        <v>45803</v>
      </c>
      <c r="E46" s="27" t="s">
        <v>66</v>
      </c>
      <c r="F46" s="27">
        <v>15000</v>
      </c>
      <c r="G46" s="27"/>
      <c r="H46" s="27"/>
      <c r="I46" s="27" t="s">
        <v>75</v>
      </c>
      <c r="J46" s="27">
        <v>3</v>
      </c>
      <c r="K46" s="27" t="s">
        <v>104</v>
      </c>
      <c r="L46" s="27" t="s">
        <v>291</v>
      </c>
      <c r="M46" s="27"/>
      <c r="N46" s="27"/>
      <c r="O46" s="27"/>
      <c r="P46" s="26">
        <v>0.51666666666666672</v>
      </c>
      <c r="Q46" s="26">
        <v>0.55208333333333337</v>
      </c>
      <c r="R46" s="26">
        <f t="shared" si="1"/>
        <v>3.5416666666666652E-2</v>
      </c>
      <c r="S46" s="224"/>
    </row>
    <row r="47" spans="1:19" x14ac:dyDescent="0.25">
      <c r="A47" s="223">
        <v>25914</v>
      </c>
      <c r="B47" s="27"/>
      <c r="C47" s="27" t="s">
        <v>79</v>
      </c>
      <c r="D47" s="224">
        <v>45803</v>
      </c>
      <c r="E47" s="27" t="s">
        <v>66</v>
      </c>
      <c r="F47" s="27">
        <v>15000</v>
      </c>
      <c r="G47" s="27"/>
      <c r="H47" s="27"/>
      <c r="I47" s="27" t="s">
        <v>75</v>
      </c>
      <c r="J47" s="27">
        <v>5</v>
      </c>
      <c r="K47" s="27" t="s">
        <v>77</v>
      </c>
      <c r="L47" s="256" t="s">
        <v>213</v>
      </c>
      <c r="M47" s="27"/>
      <c r="N47" s="27"/>
      <c r="O47" s="27"/>
      <c r="P47" s="26">
        <v>0.3888888888888889</v>
      </c>
      <c r="Q47" s="26">
        <v>0.42708333333333331</v>
      </c>
      <c r="R47" s="26">
        <f t="shared" si="1"/>
        <v>3.819444444444442E-2</v>
      </c>
      <c r="S47" s="224" t="s">
        <v>144</v>
      </c>
    </row>
    <row r="48" spans="1:19" x14ac:dyDescent="0.25">
      <c r="A48" s="223">
        <v>25915</v>
      </c>
      <c r="B48" s="27"/>
      <c r="C48" s="27" t="s">
        <v>111</v>
      </c>
      <c r="D48" s="224">
        <v>45803</v>
      </c>
      <c r="E48" s="27" t="s">
        <v>66</v>
      </c>
      <c r="F48" s="27">
        <v>15000</v>
      </c>
      <c r="G48" s="27"/>
      <c r="H48" s="27"/>
      <c r="I48" s="27" t="s">
        <v>75</v>
      </c>
      <c r="J48" s="27">
        <v>3</v>
      </c>
      <c r="K48" s="27" t="s">
        <v>104</v>
      </c>
      <c r="L48" s="27" t="s">
        <v>291</v>
      </c>
      <c r="M48" s="27"/>
      <c r="N48" s="27"/>
      <c r="O48" s="27"/>
      <c r="P48" s="26">
        <v>0.65277777777777779</v>
      </c>
      <c r="Q48" s="26">
        <v>0.67013888888888884</v>
      </c>
      <c r="R48" s="26">
        <f t="shared" si="1"/>
        <v>1.7361111111111049E-2</v>
      </c>
      <c r="S48" s="224"/>
    </row>
    <row r="49" spans="1:19" x14ac:dyDescent="0.25">
      <c r="A49" s="223">
        <v>25916</v>
      </c>
      <c r="B49" s="27"/>
      <c r="C49" s="27" t="s">
        <v>256</v>
      </c>
      <c r="D49" s="224">
        <v>45803</v>
      </c>
      <c r="E49" s="27" t="s">
        <v>66</v>
      </c>
      <c r="F49" s="27">
        <v>12000</v>
      </c>
      <c r="G49" s="27"/>
      <c r="H49" s="27"/>
      <c r="I49" s="27" t="s">
        <v>75</v>
      </c>
      <c r="J49" s="27">
        <v>3</v>
      </c>
      <c r="K49" s="27" t="s">
        <v>104</v>
      </c>
      <c r="L49" s="27" t="s">
        <v>291</v>
      </c>
      <c r="M49" s="27"/>
      <c r="N49" s="27"/>
      <c r="O49" s="27"/>
      <c r="P49" s="26">
        <v>0.42222222222222222</v>
      </c>
      <c r="Q49" s="26">
        <v>0.46388888888888885</v>
      </c>
      <c r="R49" s="26">
        <f t="shared" si="1"/>
        <v>4.166666666666663E-2</v>
      </c>
      <c r="S49" s="224"/>
    </row>
    <row r="50" spans="1:19" x14ac:dyDescent="0.25">
      <c r="A50" s="223">
        <v>25917</v>
      </c>
      <c r="B50" s="27"/>
      <c r="C50" s="27" t="s">
        <v>257</v>
      </c>
      <c r="D50" s="224">
        <v>45803</v>
      </c>
      <c r="E50" s="27" t="s">
        <v>66</v>
      </c>
      <c r="F50" s="27">
        <v>13320</v>
      </c>
      <c r="G50" s="27"/>
      <c r="H50" s="27"/>
      <c r="I50" s="27" t="s">
        <v>75</v>
      </c>
      <c r="J50" s="27">
        <v>5</v>
      </c>
      <c r="K50" s="27" t="s">
        <v>77</v>
      </c>
      <c r="L50" s="256" t="s">
        <v>213</v>
      </c>
      <c r="M50" s="27"/>
      <c r="N50" s="27"/>
      <c r="O50" s="27"/>
      <c r="P50" s="26">
        <v>0.60416666666666663</v>
      </c>
      <c r="Q50" s="26">
        <v>0.63611111111111118</v>
      </c>
      <c r="R50" s="26">
        <f t="shared" si="1"/>
        <v>3.1944444444444553E-2</v>
      </c>
      <c r="S50" s="224" t="s">
        <v>144</v>
      </c>
    </row>
    <row r="51" spans="1:19" x14ac:dyDescent="0.25">
      <c r="A51" s="223">
        <v>25907</v>
      </c>
      <c r="B51" s="27"/>
      <c r="C51" s="27" t="s">
        <v>81</v>
      </c>
      <c r="D51" s="224">
        <v>45803</v>
      </c>
      <c r="E51" s="27" t="s">
        <v>66</v>
      </c>
      <c r="F51" s="27">
        <v>12000</v>
      </c>
      <c r="G51" s="27"/>
      <c r="H51" s="27"/>
      <c r="I51" s="27" t="s">
        <v>75</v>
      </c>
      <c r="J51" s="27">
        <v>3</v>
      </c>
      <c r="K51" s="27" t="s">
        <v>104</v>
      </c>
      <c r="L51" s="27" t="s">
        <v>291</v>
      </c>
      <c r="M51" s="27"/>
      <c r="N51" s="27"/>
      <c r="O51" s="27"/>
      <c r="P51" s="26">
        <v>0.75</v>
      </c>
      <c r="Q51" s="26">
        <v>0.78125</v>
      </c>
      <c r="R51" s="26">
        <f t="shared" si="1"/>
        <v>3.125E-2</v>
      </c>
      <c r="S51" s="224" t="s">
        <v>199</v>
      </c>
    </row>
    <row r="52" spans="1:19" x14ac:dyDescent="0.25">
      <c r="A52" s="223">
        <v>25919</v>
      </c>
      <c r="B52" s="27"/>
      <c r="C52" s="27" t="s">
        <v>292</v>
      </c>
      <c r="D52" s="224">
        <v>45804</v>
      </c>
      <c r="E52" s="27"/>
      <c r="F52" s="27"/>
      <c r="G52" s="27"/>
      <c r="H52" s="27"/>
      <c r="I52" s="27" t="s">
        <v>85</v>
      </c>
      <c r="J52" s="27">
        <v>1</v>
      </c>
      <c r="K52" s="27" t="s">
        <v>82</v>
      </c>
      <c r="L52" s="27" t="s">
        <v>116</v>
      </c>
      <c r="M52" s="27"/>
      <c r="N52" s="27"/>
      <c r="O52" s="27"/>
      <c r="P52" s="26">
        <v>6.25E-2</v>
      </c>
      <c r="Q52" s="26">
        <v>6.6666666666666666E-2</v>
      </c>
      <c r="R52" s="26">
        <f t="shared" si="1"/>
        <v>4.1666666666666657E-3</v>
      </c>
      <c r="S52" s="224"/>
    </row>
    <row r="53" spans="1:19" x14ac:dyDescent="0.25">
      <c r="A53" s="223">
        <v>25928</v>
      </c>
      <c r="B53" s="27"/>
      <c r="C53" s="27" t="s">
        <v>292</v>
      </c>
      <c r="D53" s="224">
        <v>45804</v>
      </c>
      <c r="E53" s="27"/>
      <c r="F53" s="27"/>
      <c r="G53" s="27"/>
      <c r="H53" s="27"/>
      <c r="I53" s="27" t="s">
        <v>85</v>
      </c>
      <c r="J53" s="27">
        <v>1</v>
      </c>
      <c r="K53" s="27" t="s">
        <v>82</v>
      </c>
      <c r="L53" s="27" t="s">
        <v>116</v>
      </c>
      <c r="M53" s="27"/>
      <c r="N53" s="27"/>
      <c r="O53" s="27"/>
      <c r="P53" s="26">
        <v>0.89930555555555547</v>
      </c>
      <c r="Q53" s="26">
        <v>1.0041666666666667</v>
      </c>
      <c r="R53" s="26">
        <f t="shared" si="1"/>
        <v>0.10486111111111118</v>
      </c>
      <c r="S53" s="224" t="s">
        <v>199</v>
      </c>
    </row>
    <row r="54" spans="1:19" x14ac:dyDescent="0.25">
      <c r="A54" s="223">
        <v>25841</v>
      </c>
      <c r="B54" s="27"/>
      <c r="C54" s="27" t="s">
        <v>99</v>
      </c>
      <c r="D54" s="224">
        <v>45804</v>
      </c>
      <c r="E54" s="27" t="s">
        <v>66</v>
      </c>
      <c r="F54" s="27">
        <v>15000</v>
      </c>
      <c r="G54" s="27"/>
      <c r="H54" s="27" t="s">
        <v>74</v>
      </c>
      <c r="I54" s="27" t="s">
        <v>75</v>
      </c>
      <c r="J54" s="27">
        <v>3</v>
      </c>
      <c r="K54" s="27" t="s">
        <v>104</v>
      </c>
      <c r="L54" s="27"/>
      <c r="M54" s="27"/>
      <c r="N54" s="27"/>
      <c r="O54" s="27"/>
      <c r="P54" s="26">
        <v>0.46527777777777773</v>
      </c>
      <c r="Q54" s="26">
        <v>0.49027777777777781</v>
      </c>
      <c r="R54" s="26">
        <f t="shared" si="1"/>
        <v>2.5000000000000078E-2</v>
      </c>
      <c r="S54" s="224"/>
    </row>
    <row r="55" spans="1:19" x14ac:dyDescent="0.25">
      <c r="A55" s="223">
        <v>25908</v>
      </c>
      <c r="B55" s="27"/>
      <c r="C55" s="27" t="s">
        <v>83</v>
      </c>
      <c r="D55" s="224">
        <v>45804</v>
      </c>
      <c r="E55" s="27" t="s">
        <v>66</v>
      </c>
      <c r="F55" s="27">
        <v>5000</v>
      </c>
      <c r="G55" s="27"/>
      <c r="H55" s="27"/>
      <c r="I55" s="27" t="s">
        <v>75</v>
      </c>
      <c r="J55" s="27">
        <v>3</v>
      </c>
      <c r="K55" s="27" t="s">
        <v>104</v>
      </c>
      <c r="L55" s="27"/>
      <c r="M55" s="27"/>
      <c r="N55" s="27"/>
      <c r="O55" s="27"/>
      <c r="P55" s="26">
        <v>0.54513888888888895</v>
      </c>
      <c r="Q55" s="26">
        <v>0.57500000000000007</v>
      </c>
      <c r="R55" s="26">
        <f t="shared" si="1"/>
        <v>2.9861111111111116E-2</v>
      </c>
      <c r="S55" s="224"/>
    </row>
    <row r="56" spans="1:19" x14ac:dyDescent="0.25">
      <c r="A56" s="223">
        <v>25921</v>
      </c>
      <c r="B56" s="27"/>
      <c r="C56" s="27" t="s">
        <v>81</v>
      </c>
      <c r="D56" s="224">
        <v>45804</v>
      </c>
      <c r="E56" s="27" t="s">
        <v>66</v>
      </c>
      <c r="F56" s="27">
        <v>10000</v>
      </c>
      <c r="G56" s="27"/>
      <c r="H56" s="27"/>
      <c r="I56" s="27" t="s">
        <v>75</v>
      </c>
      <c r="J56" s="27">
        <v>3</v>
      </c>
      <c r="K56" s="27" t="s">
        <v>104</v>
      </c>
      <c r="L56" s="27"/>
      <c r="M56" s="27"/>
      <c r="N56" s="27"/>
      <c r="O56" s="27"/>
      <c r="P56" s="26">
        <v>0.58680555555555558</v>
      </c>
      <c r="Q56" s="26">
        <v>0.60416666666666663</v>
      </c>
      <c r="R56" s="26">
        <f t="shared" si="1"/>
        <v>1.7361111111111049E-2</v>
      </c>
      <c r="S56" s="224"/>
    </row>
    <row r="57" spans="1:19" x14ac:dyDescent="0.25">
      <c r="A57" s="223">
        <v>25923</v>
      </c>
      <c r="B57" s="27"/>
      <c r="C57" s="27" t="s">
        <v>78</v>
      </c>
      <c r="D57" s="224">
        <v>45804</v>
      </c>
      <c r="E57" s="27" t="s">
        <v>66</v>
      </c>
      <c r="F57" s="27">
        <v>15000</v>
      </c>
      <c r="G57" s="27"/>
      <c r="H57" s="27"/>
      <c r="I57" s="27" t="s">
        <v>75</v>
      </c>
      <c r="J57" s="27">
        <v>6</v>
      </c>
      <c r="K57" s="27" t="s">
        <v>277</v>
      </c>
      <c r="L57" s="27" t="s">
        <v>265</v>
      </c>
      <c r="M57" s="27"/>
      <c r="N57" s="27"/>
      <c r="O57" s="27"/>
      <c r="P57" s="26">
        <v>0.5</v>
      </c>
      <c r="Q57" s="26">
        <v>0.52777777777777779</v>
      </c>
      <c r="R57" s="26">
        <f t="shared" si="1"/>
        <v>2.777777777777779E-2</v>
      </c>
      <c r="S57" s="224"/>
    </row>
    <row r="58" spans="1:19" x14ac:dyDescent="0.25">
      <c r="A58" s="223">
        <v>25924</v>
      </c>
      <c r="B58" s="27"/>
      <c r="C58" s="27" t="s">
        <v>78</v>
      </c>
      <c r="D58" s="224">
        <v>45804</v>
      </c>
      <c r="E58" s="27" t="s">
        <v>66</v>
      </c>
      <c r="F58" s="27">
        <v>15000</v>
      </c>
      <c r="G58" s="27"/>
      <c r="H58" s="27"/>
      <c r="I58" s="27" t="s">
        <v>75</v>
      </c>
      <c r="J58" s="27">
        <v>6</v>
      </c>
      <c r="K58" s="27" t="s">
        <v>277</v>
      </c>
      <c r="L58" s="27" t="s">
        <v>265</v>
      </c>
      <c r="M58" s="27"/>
      <c r="N58" s="27"/>
      <c r="O58" s="27"/>
      <c r="P58" s="26">
        <v>0.63541666666666663</v>
      </c>
      <c r="Q58" s="26">
        <v>0.68333333333333324</v>
      </c>
      <c r="R58" s="26">
        <f t="shared" si="1"/>
        <v>4.7916666666666607E-2</v>
      </c>
      <c r="S58" s="224"/>
    </row>
    <row r="59" spans="1:19" x14ac:dyDescent="0.25">
      <c r="A59" s="223">
        <v>25925</v>
      </c>
      <c r="B59" s="27"/>
      <c r="C59" s="27" t="s">
        <v>141</v>
      </c>
      <c r="D59" s="224">
        <v>45804</v>
      </c>
      <c r="E59" s="27" t="s">
        <v>66</v>
      </c>
      <c r="F59" s="27">
        <v>6710</v>
      </c>
      <c r="G59" s="27"/>
      <c r="H59" s="27"/>
      <c r="I59" s="27" t="s">
        <v>75</v>
      </c>
      <c r="J59" s="27">
        <v>3</v>
      </c>
      <c r="K59" s="27" t="s">
        <v>104</v>
      </c>
      <c r="L59" s="27"/>
      <c r="M59" s="27"/>
      <c r="N59" s="27"/>
      <c r="O59" s="27"/>
      <c r="P59" s="26">
        <v>0.37222222222222223</v>
      </c>
      <c r="Q59" s="26">
        <v>0.42152777777777778</v>
      </c>
      <c r="R59" s="26">
        <f t="shared" si="1"/>
        <v>4.9305555555555547E-2</v>
      </c>
      <c r="S59" s="224"/>
    </row>
    <row r="60" spans="1:19" x14ac:dyDescent="0.25">
      <c r="A60" s="223">
        <v>25927</v>
      </c>
      <c r="B60" s="27"/>
      <c r="C60" s="27" t="s">
        <v>124</v>
      </c>
      <c r="D60" s="224">
        <v>45804</v>
      </c>
      <c r="E60" s="27" t="s">
        <v>66</v>
      </c>
      <c r="F60" s="27">
        <v>15600</v>
      </c>
      <c r="G60" s="27"/>
      <c r="H60" s="27"/>
      <c r="I60" s="27" t="s">
        <v>75</v>
      </c>
      <c r="J60" s="27">
        <v>6</v>
      </c>
      <c r="K60" s="27" t="s">
        <v>277</v>
      </c>
      <c r="L60" s="27" t="s">
        <v>265</v>
      </c>
      <c r="M60" s="27"/>
      <c r="N60" s="27"/>
      <c r="O60" s="27"/>
      <c r="P60" s="26">
        <v>0.375</v>
      </c>
      <c r="Q60" s="26">
        <v>0.40625</v>
      </c>
      <c r="R60" s="26">
        <f t="shared" si="1"/>
        <v>3.125E-2</v>
      </c>
      <c r="S60" s="224"/>
    </row>
    <row r="61" spans="1:19" x14ac:dyDescent="0.25">
      <c r="A61" s="223">
        <v>25047</v>
      </c>
      <c r="B61" s="27"/>
      <c r="C61" s="27" t="s">
        <v>292</v>
      </c>
      <c r="D61" s="224">
        <v>45805</v>
      </c>
      <c r="E61" s="27"/>
      <c r="F61" s="27"/>
      <c r="G61" s="27"/>
      <c r="H61" s="27"/>
      <c r="I61" s="27" t="s">
        <v>85</v>
      </c>
      <c r="J61" s="27">
        <v>1</v>
      </c>
      <c r="K61" s="27" t="s">
        <v>82</v>
      </c>
      <c r="L61" s="27" t="s">
        <v>116</v>
      </c>
      <c r="M61" s="27"/>
      <c r="N61" s="27"/>
      <c r="O61" s="27"/>
      <c r="P61" s="26">
        <v>4.5138888888888888E-2</v>
      </c>
      <c r="Q61" s="26">
        <v>9.0277777777777776E-2</v>
      </c>
      <c r="R61" s="26">
        <f t="shared" si="1"/>
        <v>4.5138888888888888E-2</v>
      </c>
      <c r="S61" s="224"/>
    </row>
    <row r="62" spans="1:19" x14ac:dyDescent="0.25">
      <c r="A62" s="223">
        <v>25867</v>
      </c>
      <c r="B62" s="27"/>
      <c r="C62" s="27" t="s">
        <v>92</v>
      </c>
      <c r="D62" s="224">
        <v>45804</v>
      </c>
      <c r="E62" s="27" t="s">
        <v>66</v>
      </c>
      <c r="F62" s="27">
        <v>16740</v>
      </c>
      <c r="G62" s="27"/>
      <c r="H62" s="27" t="s">
        <v>76</v>
      </c>
      <c r="I62" s="27" t="s">
        <v>75</v>
      </c>
      <c r="J62" s="27">
        <v>13</v>
      </c>
      <c r="K62" s="27" t="s">
        <v>106</v>
      </c>
      <c r="L62" s="27"/>
      <c r="M62" s="27"/>
      <c r="N62" s="27"/>
      <c r="O62" s="27"/>
      <c r="P62" s="26">
        <v>0.72152777777777777</v>
      </c>
      <c r="Q62" s="26">
        <v>0.75</v>
      </c>
      <c r="R62" s="26">
        <f t="shared" si="1"/>
        <v>2.8472222222222232E-2</v>
      </c>
      <c r="S62" s="224" t="s">
        <v>199</v>
      </c>
    </row>
    <row r="63" spans="1:19" x14ac:dyDescent="0.25">
      <c r="A63" s="223">
        <v>25885</v>
      </c>
      <c r="B63" s="27"/>
      <c r="C63" s="27" t="s">
        <v>92</v>
      </c>
      <c r="D63" s="224">
        <v>45805</v>
      </c>
      <c r="E63" s="27" t="s">
        <v>66</v>
      </c>
      <c r="F63" s="27">
        <v>16350</v>
      </c>
      <c r="G63" s="27"/>
      <c r="H63" s="27"/>
      <c r="I63" s="27" t="s">
        <v>75</v>
      </c>
      <c r="J63" s="27">
        <v>13</v>
      </c>
      <c r="K63" s="27" t="s">
        <v>106</v>
      </c>
      <c r="L63" s="27"/>
      <c r="M63" s="27"/>
      <c r="N63" s="27"/>
      <c r="O63" s="27"/>
      <c r="P63" s="26">
        <v>0.73055555555555562</v>
      </c>
      <c r="Q63" s="26">
        <v>0.75694444444444453</v>
      </c>
      <c r="R63" s="26">
        <f t="shared" si="1"/>
        <v>2.6388888888888906E-2</v>
      </c>
      <c r="S63" s="224" t="s">
        <v>199</v>
      </c>
    </row>
    <row r="64" spans="1:19" x14ac:dyDescent="0.25">
      <c r="A64" s="223">
        <v>25905</v>
      </c>
      <c r="B64" s="27"/>
      <c r="C64" s="27" t="s">
        <v>92</v>
      </c>
      <c r="D64" s="224">
        <v>45804</v>
      </c>
      <c r="E64" s="27" t="s">
        <v>66</v>
      </c>
      <c r="F64" s="27">
        <v>16510</v>
      </c>
      <c r="G64" s="27"/>
      <c r="H64" s="27"/>
      <c r="I64" s="27" t="s">
        <v>75</v>
      </c>
      <c r="J64" s="27">
        <v>13</v>
      </c>
      <c r="K64" s="27" t="s">
        <v>106</v>
      </c>
      <c r="L64" s="27"/>
      <c r="M64" s="27"/>
      <c r="N64" s="27"/>
      <c r="O64" s="27"/>
      <c r="P64" s="26">
        <v>0.62638888888888888</v>
      </c>
      <c r="Q64" s="26">
        <v>0.65208333333333335</v>
      </c>
      <c r="R64" s="26">
        <f t="shared" si="1"/>
        <v>2.5694444444444464E-2</v>
      </c>
      <c r="S64" s="224" t="s">
        <v>199</v>
      </c>
    </row>
    <row r="65" spans="1:19" x14ac:dyDescent="0.25">
      <c r="A65" s="223">
        <v>25922</v>
      </c>
      <c r="B65" s="27"/>
      <c r="C65" s="27" t="s">
        <v>83</v>
      </c>
      <c r="D65" s="224">
        <v>45804</v>
      </c>
      <c r="E65" s="27" t="s">
        <v>66</v>
      </c>
      <c r="F65" s="27">
        <v>15000</v>
      </c>
      <c r="G65" s="27"/>
      <c r="H65" s="27"/>
      <c r="I65" s="27" t="s">
        <v>75</v>
      </c>
      <c r="J65" s="27">
        <v>13</v>
      </c>
      <c r="K65" s="27" t="s">
        <v>106</v>
      </c>
      <c r="L65" s="27"/>
      <c r="M65" s="27"/>
      <c r="N65" s="27"/>
      <c r="O65" s="27"/>
      <c r="P65" s="26">
        <v>0.52083333333333337</v>
      </c>
      <c r="Q65" s="26">
        <v>0.55208333333333337</v>
      </c>
      <c r="R65" s="26">
        <f t="shared" si="1"/>
        <v>3.125E-2</v>
      </c>
      <c r="S65" s="224" t="s">
        <v>199</v>
      </c>
    </row>
    <row r="66" spans="1:19" x14ac:dyDescent="0.25">
      <c r="A66" s="223">
        <v>25926</v>
      </c>
      <c r="B66" s="27"/>
      <c r="C66" s="27" t="s">
        <v>84</v>
      </c>
      <c r="D66" s="224">
        <v>45804</v>
      </c>
      <c r="E66" s="27" t="s">
        <v>66</v>
      </c>
      <c r="F66" s="27">
        <v>15000</v>
      </c>
      <c r="G66" s="27"/>
      <c r="H66" s="27"/>
      <c r="I66" s="27" t="s">
        <v>75</v>
      </c>
      <c r="J66" s="27">
        <v>13</v>
      </c>
      <c r="K66" s="27" t="s">
        <v>106</v>
      </c>
      <c r="L66" s="27"/>
      <c r="M66" s="27"/>
      <c r="N66" s="27"/>
      <c r="O66" s="27"/>
      <c r="P66" s="26">
        <v>0.375</v>
      </c>
      <c r="Q66" s="26">
        <v>0.43194444444444446</v>
      </c>
      <c r="R66" s="26">
        <f t="shared" si="1"/>
        <v>5.6944444444444464E-2</v>
      </c>
      <c r="S66" s="224" t="s">
        <v>199</v>
      </c>
    </row>
    <row r="67" spans="1:19" x14ac:dyDescent="0.25">
      <c r="A67" s="223">
        <v>25929</v>
      </c>
      <c r="B67" s="27"/>
      <c r="C67" s="27" t="s">
        <v>81</v>
      </c>
      <c r="D67" s="224">
        <v>45805</v>
      </c>
      <c r="E67" s="27" t="s">
        <v>66</v>
      </c>
      <c r="F67" s="27">
        <v>15000</v>
      </c>
      <c r="G67" s="27"/>
      <c r="H67" s="27" t="s">
        <v>74</v>
      </c>
      <c r="I67" s="27" t="s">
        <v>75</v>
      </c>
      <c r="J67" s="27">
        <v>13</v>
      </c>
      <c r="K67" s="27" t="s">
        <v>106</v>
      </c>
      <c r="L67" s="27"/>
      <c r="M67" s="27"/>
      <c r="N67" s="27"/>
      <c r="O67" s="27"/>
      <c r="P67" s="26">
        <v>0.46249999999999997</v>
      </c>
      <c r="Q67" s="26">
        <v>0.49027777777777781</v>
      </c>
      <c r="R67" s="26">
        <f t="shared" si="1"/>
        <v>2.7777777777777846E-2</v>
      </c>
      <c r="S67" s="224" t="s">
        <v>199</v>
      </c>
    </row>
    <row r="68" spans="1:19" x14ac:dyDescent="0.25">
      <c r="A68" s="223">
        <v>25931</v>
      </c>
      <c r="B68" s="27"/>
      <c r="C68" s="27" t="s">
        <v>94</v>
      </c>
      <c r="D68" s="224">
        <v>45805</v>
      </c>
      <c r="E68" s="27" t="s">
        <v>66</v>
      </c>
      <c r="F68" s="27">
        <v>15000</v>
      </c>
      <c r="G68" s="27"/>
      <c r="H68" s="27" t="s">
        <v>74</v>
      </c>
      <c r="I68" s="27" t="s">
        <v>75</v>
      </c>
      <c r="J68" s="27">
        <v>5</v>
      </c>
      <c r="K68" s="27" t="s">
        <v>77</v>
      </c>
      <c r="L68" s="27" t="s">
        <v>103</v>
      </c>
      <c r="M68" s="27"/>
      <c r="N68" s="27"/>
      <c r="O68" s="27"/>
      <c r="P68" s="26">
        <v>0.33680555555555558</v>
      </c>
      <c r="Q68" s="26">
        <v>0.3666666666666667</v>
      </c>
      <c r="R68" s="26">
        <f t="shared" si="1"/>
        <v>2.9861111111111116E-2</v>
      </c>
      <c r="S68" s="224" t="s">
        <v>199</v>
      </c>
    </row>
    <row r="69" spans="1:19" x14ac:dyDescent="0.25">
      <c r="A69" s="223">
        <v>25932</v>
      </c>
      <c r="B69" s="27"/>
      <c r="C69" s="27" t="s">
        <v>78</v>
      </c>
      <c r="D69" s="224">
        <v>45805</v>
      </c>
      <c r="E69" s="27" t="s">
        <v>66</v>
      </c>
      <c r="F69" s="27">
        <v>15000</v>
      </c>
      <c r="G69" s="27"/>
      <c r="H69" s="27" t="s">
        <v>74</v>
      </c>
      <c r="I69" s="27" t="s">
        <v>75</v>
      </c>
      <c r="J69" s="27">
        <v>5</v>
      </c>
      <c r="K69" s="27" t="s">
        <v>77</v>
      </c>
      <c r="L69" s="27" t="s">
        <v>103</v>
      </c>
      <c r="M69" s="27"/>
      <c r="N69" s="27"/>
      <c r="O69" s="27"/>
      <c r="P69" s="26">
        <v>0.47916666666666669</v>
      </c>
      <c r="Q69" s="26">
        <v>0.55763888888888891</v>
      </c>
      <c r="R69" s="26">
        <f t="shared" si="1"/>
        <v>7.8472222222222221E-2</v>
      </c>
      <c r="S69" s="224" t="s">
        <v>199</v>
      </c>
    </row>
    <row r="70" spans="1:19" x14ac:dyDescent="0.25">
      <c r="A70" s="223">
        <v>25935</v>
      </c>
      <c r="B70" s="27"/>
      <c r="C70" s="27" t="s">
        <v>99</v>
      </c>
      <c r="D70" s="224">
        <v>45805</v>
      </c>
      <c r="E70" s="27" t="s">
        <v>66</v>
      </c>
      <c r="F70" s="27">
        <v>15000</v>
      </c>
      <c r="G70" s="27"/>
      <c r="H70" s="27" t="s">
        <v>74</v>
      </c>
      <c r="I70" s="27" t="s">
        <v>75</v>
      </c>
      <c r="J70" s="27">
        <v>13</v>
      </c>
      <c r="K70" s="27" t="s">
        <v>106</v>
      </c>
      <c r="L70" s="27"/>
      <c r="M70" s="27"/>
      <c r="N70" s="27"/>
      <c r="O70" s="27"/>
      <c r="P70" s="26">
        <v>0.36805555555555558</v>
      </c>
      <c r="Q70" s="26">
        <v>0.3972222222222222</v>
      </c>
      <c r="R70" s="26">
        <f t="shared" si="1"/>
        <v>2.9166666666666619E-2</v>
      </c>
      <c r="S70" s="224" t="s">
        <v>199</v>
      </c>
    </row>
    <row r="71" spans="1:19" x14ac:dyDescent="0.25">
      <c r="A71" s="223">
        <v>25936</v>
      </c>
      <c r="B71" s="27"/>
      <c r="C71" s="27" t="s">
        <v>292</v>
      </c>
      <c r="D71" s="224">
        <v>45806</v>
      </c>
      <c r="E71" s="27"/>
      <c r="F71" s="27"/>
      <c r="G71" s="27"/>
      <c r="H71" s="27"/>
      <c r="I71" s="27" t="s">
        <v>85</v>
      </c>
      <c r="J71" s="256"/>
      <c r="K71" s="27" t="s">
        <v>82</v>
      </c>
      <c r="L71" s="27" t="s">
        <v>116</v>
      </c>
      <c r="M71" s="27"/>
      <c r="N71" s="27"/>
      <c r="O71" s="27"/>
      <c r="P71" s="26">
        <v>0.53125</v>
      </c>
      <c r="Q71" s="26">
        <v>7.7083333333333337E-2</v>
      </c>
      <c r="R71" s="26">
        <f t="shared" si="1"/>
        <v>-0.45416666666666666</v>
      </c>
      <c r="S71" s="224" t="s">
        <v>199</v>
      </c>
    </row>
    <row r="72" spans="1:19" x14ac:dyDescent="0.25">
      <c r="A72" s="223">
        <v>25937</v>
      </c>
      <c r="B72" s="27"/>
      <c r="C72" s="27" t="s">
        <v>292</v>
      </c>
      <c r="D72" s="224">
        <v>45805</v>
      </c>
      <c r="E72" s="27"/>
      <c r="F72" s="27"/>
      <c r="G72" s="27"/>
      <c r="H72" s="27"/>
      <c r="I72" s="27" t="s">
        <v>85</v>
      </c>
      <c r="J72" s="256"/>
      <c r="K72" s="27" t="s">
        <v>82</v>
      </c>
      <c r="L72" s="27" t="s">
        <v>116</v>
      </c>
      <c r="M72" s="27"/>
      <c r="N72" s="27"/>
      <c r="O72" s="27"/>
      <c r="P72" s="26">
        <v>0.90138888888888891</v>
      </c>
      <c r="Q72" s="26">
        <v>0.9868055555555556</v>
      </c>
      <c r="R72" s="26">
        <f t="shared" si="1"/>
        <v>8.5416666666666696E-2</v>
      </c>
      <c r="S72" s="224" t="s">
        <v>199</v>
      </c>
    </row>
    <row r="73" spans="1:19" x14ac:dyDescent="0.25">
      <c r="A73" s="223">
        <v>25938</v>
      </c>
      <c r="B73" s="27"/>
      <c r="C73" s="27" t="s">
        <v>110</v>
      </c>
      <c r="D73" s="224">
        <v>45805</v>
      </c>
      <c r="E73" s="27"/>
      <c r="F73" s="27"/>
      <c r="G73" s="27"/>
      <c r="H73" s="27"/>
      <c r="I73" s="27" t="s">
        <v>85</v>
      </c>
      <c r="J73" s="27">
        <v>1</v>
      </c>
      <c r="K73" s="27" t="s">
        <v>104</v>
      </c>
      <c r="L73" s="27" t="s">
        <v>117</v>
      </c>
      <c r="M73" s="27"/>
      <c r="N73" s="27"/>
      <c r="O73" s="27"/>
      <c r="P73" s="26">
        <v>38</v>
      </c>
      <c r="Q73" s="26">
        <v>0.66666666666666663</v>
      </c>
      <c r="R73" s="26">
        <f t="shared" si="1"/>
        <v>-37.333333333333336</v>
      </c>
      <c r="S73" s="224" t="s">
        <v>199</v>
      </c>
    </row>
    <row r="74" spans="1:19" x14ac:dyDescent="0.25">
      <c r="A74" s="223">
        <v>25939</v>
      </c>
      <c r="B74" s="27"/>
      <c r="C74" s="27" t="s">
        <v>110</v>
      </c>
      <c r="D74" s="224">
        <v>45805</v>
      </c>
      <c r="E74" s="27"/>
      <c r="F74" s="27"/>
      <c r="G74" s="27"/>
      <c r="H74" s="27"/>
      <c r="I74" s="27" t="s">
        <v>86</v>
      </c>
      <c r="J74" s="27">
        <v>2</v>
      </c>
      <c r="K74" s="27" t="s">
        <v>87</v>
      </c>
      <c r="L74" s="27" t="s">
        <v>252</v>
      </c>
      <c r="M74" s="27" t="s">
        <v>120</v>
      </c>
      <c r="N74" s="27"/>
      <c r="O74" s="27"/>
      <c r="P74" s="26">
        <v>0.33333333333333331</v>
      </c>
      <c r="Q74" s="26">
        <v>0.66666666666666663</v>
      </c>
      <c r="R74" s="26">
        <f t="shared" si="1"/>
        <v>0.33333333333333331</v>
      </c>
      <c r="S74" s="224" t="s">
        <v>199</v>
      </c>
    </row>
    <row r="75" spans="1:19" x14ac:dyDescent="0.25">
      <c r="A75" s="223">
        <v>25940</v>
      </c>
      <c r="B75" s="27"/>
      <c r="C75" s="27" t="s">
        <v>88</v>
      </c>
      <c r="D75" s="224">
        <v>45805</v>
      </c>
      <c r="E75" s="27"/>
      <c r="F75" s="27"/>
      <c r="G75" s="27"/>
      <c r="H75" s="27" t="s">
        <v>297</v>
      </c>
      <c r="I75" s="27" t="s">
        <v>75</v>
      </c>
      <c r="J75" s="27">
        <v>4</v>
      </c>
      <c r="K75" s="27" t="s">
        <v>277</v>
      </c>
      <c r="L75" s="27" t="s">
        <v>298</v>
      </c>
      <c r="M75" s="27"/>
      <c r="N75" s="27"/>
      <c r="O75" s="27"/>
      <c r="P75" s="26">
        <v>0.625</v>
      </c>
      <c r="Q75" s="26">
        <v>0.66666666666666663</v>
      </c>
      <c r="R75" s="26">
        <f t="shared" si="1"/>
        <v>4.166666666666663E-2</v>
      </c>
      <c r="S75" s="224" t="s">
        <v>199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216" t="s">
        <v>62</v>
      </c>
      <c r="B2" s="217" t="s">
        <v>239</v>
      </c>
      <c r="C2" s="217" t="s">
        <v>63</v>
      </c>
      <c r="D2" s="218" t="s">
        <v>64</v>
      </c>
      <c r="E2" s="218" t="s">
        <v>65</v>
      </c>
      <c r="F2" s="219" t="s">
        <v>66</v>
      </c>
      <c r="G2" s="219" t="s">
        <v>67</v>
      </c>
      <c r="H2" s="217" t="s">
        <v>68</v>
      </c>
      <c r="I2" s="220" t="s">
        <v>69</v>
      </c>
      <c r="J2" s="221" t="s">
        <v>70</v>
      </c>
      <c r="K2" s="220" t="s">
        <v>71</v>
      </c>
      <c r="L2" s="217" t="s">
        <v>16</v>
      </c>
      <c r="M2" s="217" t="s">
        <v>16</v>
      </c>
      <c r="N2" s="217" t="s">
        <v>16</v>
      </c>
      <c r="O2" s="217" t="s">
        <v>16</v>
      </c>
      <c r="P2" s="222" t="s">
        <v>72</v>
      </c>
      <c r="Q2" s="222" t="s">
        <v>73</v>
      </c>
      <c r="R2" s="222" t="s">
        <v>25</v>
      </c>
      <c r="S2" s="218"/>
    </row>
    <row r="3" spans="1:19" hidden="1" x14ac:dyDescent="0.25">
      <c r="A3" s="223">
        <v>25094</v>
      </c>
      <c r="B3" s="27"/>
      <c r="C3" s="27" t="s">
        <v>240</v>
      </c>
      <c r="D3" s="224">
        <v>45787</v>
      </c>
      <c r="E3" s="27" t="s">
        <v>66</v>
      </c>
      <c r="F3" s="27">
        <v>10000</v>
      </c>
      <c r="G3" s="27"/>
      <c r="H3" s="27" t="s">
        <v>74</v>
      </c>
      <c r="I3" s="27" t="s">
        <v>75</v>
      </c>
      <c r="J3" s="27">
        <v>5</v>
      </c>
      <c r="K3" s="27" t="s">
        <v>77</v>
      </c>
      <c r="L3" s="27" t="s">
        <v>103</v>
      </c>
      <c r="M3" s="27"/>
      <c r="N3" s="27"/>
      <c r="O3" s="27"/>
      <c r="P3" s="26">
        <v>0.5</v>
      </c>
      <c r="Q3" s="26">
        <v>0.53472222222222221</v>
      </c>
      <c r="R3" s="26">
        <f>+Q3-P3</f>
        <v>3.472222222222221E-2</v>
      </c>
      <c r="S3" s="224"/>
    </row>
    <row r="4" spans="1:19" hidden="1" x14ac:dyDescent="0.25">
      <c r="A4" s="223">
        <v>25095</v>
      </c>
      <c r="B4" s="27"/>
      <c r="C4" s="27" t="s">
        <v>240</v>
      </c>
      <c r="D4" s="224">
        <v>45787</v>
      </c>
      <c r="E4" s="27" t="s">
        <v>66</v>
      </c>
      <c r="F4" s="27">
        <v>15000</v>
      </c>
      <c r="G4" s="27"/>
      <c r="H4" s="27" t="s">
        <v>74</v>
      </c>
      <c r="I4" s="27" t="s">
        <v>75</v>
      </c>
      <c r="J4" s="27">
        <v>5</v>
      </c>
      <c r="K4" s="27" t="s">
        <v>77</v>
      </c>
      <c r="L4" s="27" t="s">
        <v>103</v>
      </c>
      <c r="M4" s="27"/>
      <c r="N4" s="27"/>
      <c r="O4" s="27"/>
      <c r="P4" s="26">
        <v>0.34375</v>
      </c>
      <c r="Q4" s="26">
        <v>0.39583333333333331</v>
      </c>
      <c r="R4" s="26">
        <f t="shared" ref="R4:R7" si="0">+Q4-P4</f>
        <v>5.2083333333333315E-2</v>
      </c>
      <c r="S4" s="224"/>
    </row>
    <row r="5" spans="1:19" hidden="1" x14ac:dyDescent="0.25">
      <c r="A5" s="223">
        <v>25311</v>
      </c>
      <c r="B5" s="27"/>
      <c r="C5" s="27" t="s">
        <v>78</v>
      </c>
      <c r="D5" s="224">
        <v>45787</v>
      </c>
      <c r="E5" s="27" t="s">
        <v>66</v>
      </c>
      <c r="F5" s="27">
        <v>15000</v>
      </c>
      <c r="G5" s="27"/>
      <c r="H5" s="27"/>
      <c r="I5" s="27" t="s">
        <v>75</v>
      </c>
      <c r="J5" s="27">
        <v>13</v>
      </c>
      <c r="K5" s="27" t="s">
        <v>104</v>
      </c>
      <c r="L5" s="27"/>
      <c r="M5" s="27"/>
      <c r="N5" s="27"/>
      <c r="O5" s="27"/>
      <c r="P5" s="26">
        <v>0.4375</v>
      </c>
      <c r="Q5" s="26">
        <v>0.45833333333333331</v>
      </c>
      <c r="R5" s="26">
        <f t="shared" si="0"/>
        <v>2.0833333333333315E-2</v>
      </c>
      <c r="S5" s="224"/>
    </row>
    <row r="6" spans="1:19" hidden="1" x14ac:dyDescent="0.25">
      <c r="A6" s="223">
        <v>25609</v>
      </c>
      <c r="B6" s="27"/>
      <c r="C6" s="27" t="s">
        <v>99</v>
      </c>
      <c r="D6" s="224">
        <v>45789</v>
      </c>
      <c r="E6" s="27" t="s">
        <v>66</v>
      </c>
      <c r="F6" s="27">
        <v>15000</v>
      </c>
      <c r="G6" s="27"/>
      <c r="H6" s="27" t="s">
        <v>74</v>
      </c>
      <c r="I6" s="27" t="s">
        <v>75</v>
      </c>
      <c r="J6" s="27">
        <v>13</v>
      </c>
      <c r="K6" s="27" t="s">
        <v>104</v>
      </c>
      <c r="L6" s="27"/>
      <c r="M6" s="27"/>
      <c r="N6" s="27"/>
      <c r="O6" s="27"/>
      <c r="P6" s="26">
        <v>0.39583333333333331</v>
      </c>
      <c r="Q6" s="26">
        <v>0.43402777777777773</v>
      </c>
      <c r="R6" s="26">
        <f t="shared" si="0"/>
        <v>3.819444444444442E-2</v>
      </c>
      <c r="S6" s="224"/>
    </row>
    <row r="7" spans="1:19" hidden="1" x14ac:dyDescent="0.25">
      <c r="A7" s="223">
        <v>25622</v>
      </c>
      <c r="B7" s="27"/>
      <c r="C7" s="27" t="s">
        <v>241</v>
      </c>
      <c r="D7" s="224">
        <v>45785</v>
      </c>
      <c r="E7" s="27" t="s">
        <v>66</v>
      </c>
      <c r="F7" s="27">
        <v>14920</v>
      </c>
      <c r="G7" s="27"/>
      <c r="H7" s="27" t="s">
        <v>74</v>
      </c>
      <c r="I7" s="27" t="s">
        <v>75</v>
      </c>
      <c r="J7" s="27">
        <v>5</v>
      </c>
      <c r="K7" s="27" t="s">
        <v>77</v>
      </c>
      <c r="L7" s="27"/>
      <c r="M7" s="27"/>
      <c r="N7" s="27"/>
      <c r="O7" s="27"/>
      <c r="P7" s="26">
        <v>0.49305555555555558</v>
      </c>
      <c r="Q7" s="26">
        <v>0.52986111111111112</v>
      </c>
      <c r="R7" s="26">
        <f t="shared" si="0"/>
        <v>3.6805555555555536E-2</v>
      </c>
      <c r="S7" s="224"/>
    </row>
    <row r="8" spans="1:19" hidden="1" x14ac:dyDescent="0.25">
      <c r="A8" s="223">
        <v>25681</v>
      </c>
      <c r="B8" s="27"/>
      <c r="C8" s="27" t="s">
        <v>92</v>
      </c>
      <c r="D8" s="224">
        <v>45785</v>
      </c>
      <c r="E8" s="27" t="s">
        <v>66</v>
      </c>
      <c r="F8" s="27">
        <v>16730</v>
      </c>
      <c r="G8" s="27"/>
      <c r="H8" s="27" t="s">
        <v>76</v>
      </c>
      <c r="I8" s="27" t="s">
        <v>75</v>
      </c>
      <c r="J8" s="27">
        <v>6</v>
      </c>
      <c r="K8" s="27" t="s">
        <v>106</v>
      </c>
      <c r="L8" s="27"/>
      <c r="M8" s="27"/>
      <c r="N8" s="27"/>
      <c r="O8" s="27"/>
      <c r="P8" s="26">
        <v>0.74097222222222225</v>
      </c>
      <c r="Q8" s="26">
        <v>0.76388888888888884</v>
      </c>
      <c r="R8" s="27"/>
      <c r="S8" s="224" t="s">
        <v>199</v>
      </c>
    </row>
    <row r="9" spans="1:19" hidden="1" x14ac:dyDescent="0.25">
      <c r="A9" s="223">
        <v>25682</v>
      </c>
      <c r="B9" s="27"/>
      <c r="C9" s="27" t="s">
        <v>92</v>
      </c>
      <c r="D9" s="224">
        <v>45785</v>
      </c>
      <c r="E9" s="27" t="s">
        <v>66</v>
      </c>
      <c r="F9" s="27">
        <v>17040</v>
      </c>
      <c r="G9" s="27"/>
      <c r="H9" s="27" t="s">
        <v>76</v>
      </c>
      <c r="I9" s="27" t="s">
        <v>75</v>
      </c>
      <c r="J9" s="27">
        <v>6</v>
      </c>
      <c r="K9" s="27" t="s">
        <v>106</v>
      </c>
      <c r="L9" s="27"/>
      <c r="M9" s="27"/>
      <c r="N9" s="27"/>
      <c r="O9" s="27"/>
      <c r="P9" s="26">
        <v>0.63472222222222219</v>
      </c>
      <c r="Q9" s="26">
        <v>0.66111111111111109</v>
      </c>
      <c r="R9" s="26">
        <f t="shared" ref="R9:R19" si="1">+Q9-P9</f>
        <v>2.6388888888888906E-2</v>
      </c>
      <c r="S9" s="224"/>
    </row>
    <row r="10" spans="1:19" hidden="1" x14ac:dyDescent="0.25">
      <c r="A10" s="223">
        <v>25683</v>
      </c>
      <c r="B10" s="27"/>
      <c r="C10" s="27" t="s">
        <v>92</v>
      </c>
      <c r="D10" s="224">
        <v>45785</v>
      </c>
      <c r="E10" s="27" t="s">
        <v>66</v>
      </c>
      <c r="F10" s="27">
        <v>16430</v>
      </c>
      <c r="G10" s="27"/>
      <c r="H10" s="27" t="s">
        <v>76</v>
      </c>
      <c r="I10" s="27" t="s">
        <v>75</v>
      </c>
      <c r="J10" s="27">
        <v>6</v>
      </c>
      <c r="K10" s="27" t="s">
        <v>106</v>
      </c>
      <c r="L10" s="27"/>
      <c r="M10" s="27"/>
      <c r="N10" s="27"/>
      <c r="O10" s="27"/>
      <c r="P10" s="26">
        <v>0.3923611111111111</v>
      </c>
      <c r="Q10" s="26">
        <v>0.4145833333333333</v>
      </c>
      <c r="R10" s="26">
        <f t="shared" si="1"/>
        <v>2.2222222222222199E-2</v>
      </c>
      <c r="S10" s="224"/>
    </row>
    <row r="11" spans="1:19" hidden="1" x14ac:dyDescent="0.25">
      <c r="A11" s="223">
        <v>25695</v>
      </c>
      <c r="B11" s="27"/>
      <c r="C11" s="27" t="s">
        <v>242</v>
      </c>
      <c r="D11" s="224">
        <v>45785</v>
      </c>
      <c r="E11" s="27"/>
      <c r="F11" s="27"/>
      <c r="G11" s="27"/>
      <c r="H11" s="27"/>
      <c r="I11" s="27" t="s">
        <v>85</v>
      </c>
      <c r="J11" s="27">
        <v>1</v>
      </c>
      <c r="K11" s="27" t="s">
        <v>82</v>
      </c>
      <c r="L11" s="256" t="s">
        <v>107</v>
      </c>
      <c r="M11" s="27" t="s">
        <v>103</v>
      </c>
      <c r="N11" s="27"/>
      <c r="O11" s="27"/>
      <c r="P11" s="26">
        <v>0.33333333333333331</v>
      </c>
      <c r="Q11" s="26">
        <v>0.6875</v>
      </c>
      <c r="R11" s="26">
        <f t="shared" si="1"/>
        <v>0.35416666666666669</v>
      </c>
      <c r="S11" s="224"/>
    </row>
    <row r="12" spans="1:19" hidden="1" x14ac:dyDescent="0.25">
      <c r="A12" s="223">
        <v>25698</v>
      </c>
      <c r="B12" s="27"/>
      <c r="C12" s="27" t="s">
        <v>92</v>
      </c>
      <c r="D12" s="224">
        <v>45785</v>
      </c>
      <c r="E12" s="27" t="s">
        <v>66</v>
      </c>
      <c r="F12" s="27">
        <v>16580</v>
      </c>
      <c r="G12" s="27"/>
      <c r="H12" s="27" t="s">
        <v>76</v>
      </c>
      <c r="I12" s="27" t="s">
        <v>75</v>
      </c>
      <c r="J12" s="27">
        <v>6</v>
      </c>
      <c r="K12" s="27" t="s">
        <v>106</v>
      </c>
      <c r="L12" s="27"/>
      <c r="M12" s="27"/>
      <c r="N12" s="27"/>
      <c r="O12" s="27"/>
      <c r="P12" s="26">
        <v>0.50138888888888888</v>
      </c>
      <c r="Q12" s="26">
        <v>0.52638888888888891</v>
      </c>
      <c r="R12" s="26">
        <f t="shared" si="1"/>
        <v>2.5000000000000022E-2</v>
      </c>
      <c r="S12" s="224"/>
    </row>
    <row r="13" spans="1:19" hidden="1" x14ac:dyDescent="0.25">
      <c r="A13" s="223">
        <v>25699</v>
      </c>
      <c r="B13" s="27"/>
      <c r="C13" s="27" t="s">
        <v>81</v>
      </c>
      <c r="D13" s="224">
        <v>45785</v>
      </c>
      <c r="E13" s="27" t="s">
        <v>66</v>
      </c>
      <c r="F13" s="27">
        <v>5000</v>
      </c>
      <c r="G13" s="27"/>
      <c r="H13" s="27" t="s">
        <v>74</v>
      </c>
      <c r="I13" s="27" t="s">
        <v>75</v>
      </c>
      <c r="J13" s="27">
        <v>5</v>
      </c>
      <c r="K13" s="27" t="s">
        <v>77</v>
      </c>
      <c r="L13" s="27"/>
      <c r="M13" s="27"/>
      <c r="N13" s="27"/>
      <c r="O13" s="27"/>
      <c r="P13" s="26">
        <v>0.6791666666666667</v>
      </c>
      <c r="Q13" s="26">
        <v>0.68541666666666667</v>
      </c>
      <c r="R13" s="26">
        <f t="shared" si="1"/>
        <v>6.2499999999999778E-3</v>
      </c>
      <c r="S13" s="224"/>
    </row>
    <row r="14" spans="1:19" hidden="1" x14ac:dyDescent="0.25">
      <c r="A14" s="223">
        <v>25700</v>
      </c>
      <c r="B14" s="27"/>
      <c r="C14" s="27" t="s">
        <v>83</v>
      </c>
      <c r="D14" s="224">
        <v>45785</v>
      </c>
      <c r="E14" s="27" t="s">
        <v>66</v>
      </c>
      <c r="F14" s="27">
        <v>7000</v>
      </c>
      <c r="G14" s="27"/>
      <c r="H14" s="27" t="s">
        <v>74</v>
      </c>
      <c r="I14" s="27" t="s">
        <v>75</v>
      </c>
      <c r="J14" s="27">
        <v>13</v>
      </c>
      <c r="K14" s="27" t="s">
        <v>104</v>
      </c>
      <c r="L14" s="27"/>
      <c r="M14" s="27"/>
      <c r="N14" s="27"/>
      <c r="O14" s="27"/>
      <c r="P14" s="26">
        <v>0.62847222222222221</v>
      </c>
      <c r="Q14" s="26">
        <v>0.65208333333333335</v>
      </c>
      <c r="R14" s="26">
        <f t="shared" si="1"/>
        <v>2.3611111111111138E-2</v>
      </c>
      <c r="S14" s="224"/>
    </row>
    <row r="15" spans="1:19" hidden="1" x14ac:dyDescent="0.25">
      <c r="A15" s="223">
        <v>25701</v>
      </c>
      <c r="B15" s="27"/>
      <c r="C15" s="27" t="s">
        <v>78</v>
      </c>
      <c r="D15" s="224">
        <v>45785</v>
      </c>
      <c r="E15" s="27" t="s">
        <v>66</v>
      </c>
      <c r="F15" s="27">
        <v>15000</v>
      </c>
      <c r="G15" s="27"/>
      <c r="H15" s="27" t="s">
        <v>74</v>
      </c>
      <c r="I15" s="27" t="s">
        <v>75</v>
      </c>
      <c r="J15" s="27">
        <v>13</v>
      </c>
      <c r="K15" s="27" t="s">
        <v>104</v>
      </c>
      <c r="L15" s="27"/>
      <c r="M15" s="27"/>
      <c r="N15" s="27"/>
      <c r="O15" s="27"/>
      <c r="P15" s="26">
        <v>0.46666666666666662</v>
      </c>
      <c r="Q15" s="26">
        <v>0.49305555555555558</v>
      </c>
      <c r="R15" s="26">
        <f t="shared" si="1"/>
        <v>2.6388888888888962E-2</v>
      </c>
      <c r="S15" s="224"/>
    </row>
    <row r="16" spans="1:19" hidden="1" x14ac:dyDescent="0.25">
      <c r="A16" s="223">
        <v>25702</v>
      </c>
      <c r="B16" s="27"/>
      <c r="C16" s="27" t="s">
        <v>78</v>
      </c>
      <c r="D16" s="224">
        <v>45785</v>
      </c>
      <c r="E16" s="27" t="s">
        <v>66</v>
      </c>
      <c r="F16" s="27">
        <v>15000</v>
      </c>
      <c r="G16" s="27"/>
      <c r="H16" s="27" t="s">
        <v>74</v>
      </c>
      <c r="I16" s="27" t="s">
        <v>75</v>
      </c>
      <c r="J16" s="27">
        <v>13</v>
      </c>
      <c r="K16" s="27" t="s">
        <v>104</v>
      </c>
      <c r="L16" s="27"/>
      <c r="M16" s="27"/>
      <c r="N16" s="27"/>
      <c r="O16" s="27"/>
      <c r="P16" s="26">
        <v>0.34166666666666662</v>
      </c>
      <c r="Q16" s="26">
        <v>0.375</v>
      </c>
      <c r="R16" s="26">
        <f t="shared" si="1"/>
        <v>3.3333333333333381E-2</v>
      </c>
      <c r="S16" s="224"/>
    </row>
    <row r="17" spans="1:19" hidden="1" x14ac:dyDescent="0.25">
      <c r="A17" s="223">
        <v>25703</v>
      </c>
      <c r="B17" s="27"/>
      <c r="C17" s="27" t="s">
        <v>99</v>
      </c>
      <c r="D17" s="224">
        <v>45785</v>
      </c>
      <c r="E17" s="27" t="s">
        <v>66</v>
      </c>
      <c r="F17" s="27">
        <v>15000</v>
      </c>
      <c r="G17" s="27"/>
      <c r="H17" s="27" t="s">
        <v>74</v>
      </c>
      <c r="I17" s="27" t="s">
        <v>75</v>
      </c>
      <c r="J17" s="27">
        <v>13</v>
      </c>
      <c r="K17" s="27" t="s">
        <v>104</v>
      </c>
      <c r="L17" s="27"/>
      <c r="M17" s="27"/>
      <c r="N17" s="27"/>
      <c r="O17" s="27"/>
      <c r="P17" s="26">
        <v>0.54166666666666663</v>
      </c>
      <c r="Q17" s="26">
        <v>0.59722222222222221</v>
      </c>
      <c r="R17" s="26">
        <f t="shared" si="1"/>
        <v>5.555555555555558E-2</v>
      </c>
      <c r="S17" s="224"/>
    </row>
    <row r="18" spans="1:19" hidden="1" x14ac:dyDescent="0.25">
      <c r="A18" s="223">
        <v>25704</v>
      </c>
      <c r="B18" s="27"/>
      <c r="C18" s="27" t="s">
        <v>243</v>
      </c>
      <c r="D18" s="224">
        <v>45785</v>
      </c>
      <c r="E18" s="27" t="s">
        <v>66</v>
      </c>
      <c r="F18" s="27">
        <v>15000</v>
      </c>
      <c r="G18" s="27"/>
      <c r="H18" s="27" t="s">
        <v>74</v>
      </c>
      <c r="I18" s="27" t="s">
        <v>75</v>
      </c>
      <c r="J18" s="27">
        <v>5</v>
      </c>
      <c r="K18" s="27" t="s">
        <v>77</v>
      </c>
      <c r="L18" s="27"/>
      <c r="M18" s="27"/>
      <c r="N18" s="27"/>
      <c r="O18" s="27"/>
      <c r="P18" s="26">
        <v>0.40277777777777773</v>
      </c>
      <c r="Q18" s="26">
        <v>0.4770833333333333</v>
      </c>
      <c r="R18" s="26">
        <f t="shared" si="1"/>
        <v>7.4305555555555569E-2</v>
      </c>
      <c r="S18" s="224"/>
    </row>
    <row r="19" spans="1:19" hidden="1" x14ac:dyDescent="0.25">
      <c r="A19" s="223">
        <v>25705</v>
      </c>
      <c r="B19" s="27"/>
      <c r="C19" s="27" t="s">
        <v>244</v>
      </c>
      <c r="D19" s="224">
        <v>45785</v>
      </c>
      <c r="E19" s="27" t="s">
        <v>66</v>
      </c>
      <c r="F19" s="27">
        <v>5000</v>
      </c>
      <c r="G19" s="27"/>
      <c r="H19" s="27" t="s">
        <v>74</v>
      </c>
      <c r="I19" s="27" t="s">
        <v>75</v>
      </c>
      <c r="J19" s="27">
        <v>5</v>
      </c>
      <c r="K19" s="27" t="s">
        <v>77</v>
      </c>
      <c r="L19" s="27"/>
      <c r="M19" s="27"/>
      <c r="N19" s="27"/>
      <c r="O19" s="27"/>
      <c r="P19" s="26">
        <v>0.62847222222222221</v>
      </c>
      <c r="Q19" s="26">
        <v>0.63888888888888895</v>
      </c>
      <c r="R19" s="26">
        <f t="shared" si="1"/>
        <v>1.0416666666666741E-2</v>
      </c>
      <c r="S19" s="224"/>
    </row>
    <row r="20" spans="1:19" hidden="1" x14ac:dyDescent="0.25">
      <c r="A20" s="223">
        <v>25706</v>
      </c>
      <c r="B20" s="27"/>
      <c r="C20" s="27" t="s">
        <v>245</v>
      </c>
      <c r="D20" s="224">
        <v>45785</v>
      </c>
      <c r="E20" s="27" t="s">
        <v>67</v>
      </c>
      <c r="F20" s="27"/>
      <c r="G20" s="27"/>
      <c r="H20" s="27" t="s">
        <v>246</v>
      </c>
      <c r="I20" s="27" t="s">
        <v>86</v>
      </c>
      <c r="J20" s="27">
        <v>7</v>
      </c>
      <c r="K20" s="27" t="s">
        <v>87</v>
      </c>
      <c r="L20" s="356" t="s">
        <v>112</v>
      </c>
      <c r="M20" s="27"/>
      <c r="N20" s="27"/>
      <c r="O20" s="27"/>
      <c r="P20" s="26">
        <v>0.34027777777777773</v>
      </c>
      <c r="Q20" s="26">
        <v>0.48333333333333334</v>
      </c>
      <c r="R20" s="26">
        <f>+Q20-P20</f>
        <v>0.1430555555555556</v>
      </c>
      <c r="S20" s="224" t="s">
        <v>199</v>
      </c>
    </row>
    <row r="21" spans="1:19" hidden="1" x14ac:dyDescent="0.25">
      <c r="A21" s="223">
        <v>25707</v>
      </c>
      <c r="B21" s="27"/>
      <c r="C21" s="27" t="s">
        <v>245</v>
      </c>
      <c r="D21" s="224">
        <v>45785</v>
      </c>
      <c r="E21" s="27"/>
      <c r="F21" s="27"/>
      <c r="G21" s="27"/>
      <c r="H21" s="27"/>
      <c r="I21" s="27" t="s">
        <v>85</v>
      </c>
      <c r="J21" s="27">
        <v>8</v>
      </c>
      <c r="K21" s="27" t="s">
        <v>247</v>
      </c>
      <c r="L21" s="27" t="s">
        <v>93</v>
      </c>
      <c r="M21" s="27"/>
      <c r="N21" s="27"/>
      <c r="O21" s="27"/>
      <c r="P21" s="26">
        <v>0.35416666666666669</v>
      </c>
      <c r="Q21" s="26">
        <v>0.52430555555555558</v>
      </c>
      <c r="R21" s="26">
        <f t="shared" ref="R21:R84" si="2">+Q21-P21</f>
        <v>0.1701388888888889</v>
      </c>
      <c r="S21" s="224"/>
    </row>
    <row r="22" spans="1:19" x14ac:dyDescent="0.25">
      <c r="A22" s="223">
        <v>25709</v>
      </c>
      <c r="B22" s="27"/>
      <c r="C22" s="27" t="s">
        <v>92</v>
      </c>
      <c r="D22" s="224">
        <v>45786</v>
      </c>
      <c r="E22" s="27" t="s">
        <v>66</v>
      </c>
      <c r="F22" s="27">
        <v>16900</v>
      </c>
      <c r="G22" s="27"/>
      <c r="H22" s="27" t="s">
        <v>76</v>
      </c>
      <c r="I22" s="27" t="s">
        <v>75</v>
      </c>
      <c r="J22" s="27">
        <v>6</v>
      </c>
      <c r="K22" s="27" t="s">
        <v>106</v>
      </c>
      <c r="L22" s="27"/>
      <c r="M22" s="27"/>
      <c r="N22" s="27"/>
      <c r="O22" s="27"/>
      <c r="P22" s="26">
        <v>0.4069444444444445</v>
      </c>
      <c r="Q22" s="26">
        <v>0.4375</v>
      </c>
      <c r="R22" s="26">
        <f t="shared" si="2"/>
        <v>3.0555555555555503E-2</v>
      </c>
      <c r="S22" s="224"/>
    </row>
    <row r="23" spans="1:19" x14ac:dyDescent="0.25">
      <c r="A23" s="223">
        <v>25710</v>
      </c>
      <c r="B23" s="27"/>
      <c r="C23" s="27" t="s">
        <v>92</v>
      </c>
      <c r="D23" s="224">
        <v>45786</v>
      </c>
      <c r="E23" s="27" t="s">
        <v>66</v>
      </c>
      <c r="F23" s="27">
        <v>16490</v>
      </c>
      <c r="G23" s="27"/>
      <c r="H23" s="27" t="s">
        <v>76</v>
      </c>
      <c r="I23" s="27" t="s">
        <v>75</v>
      </c>
      <c r="J23" s="27">
        <v>6</v>
      </c>
      <c r="K23" s="27" t="s">
        <v>106</v>
      </c>
      <c r="L23" s="27"/>
      <c r="M23" s="27"/>
      <c r="N23" s="27"/>
      <c r="O23" s="27"/>
      <c r="P23" s="26">
        <v>0.55694444444444446</v>
      </c>
      <c r="Q23" s="26">
        <v>0.57638888888888895</v>
      </c>
      <c r="R23" s="26">
        <f t="shared" si="2"/>
        <v>1.9444444444444486E-2</v>
      </c>
      <c r="S23" s="224"/>
    </row>
    <row r="24" spans="1:19" x14ac:dyDescent="0.25">
      <c r="A24" s="223">
        <v>25711</v>
      </c>
      <c r="B24" s="27"/>
      <c r="C24" s="27" t="s">
        <v>92</v>
      </c>
      <c r="D24" s="224">
        <v>45786</v>
      </c>
      <c r="E24" s="27" t="s">
        <v>66</v>
      </c>
      <c r="F24" s="27">
        <v>16580</v>
      </c>
      <c r="G24" s="27"/>
      <c r="H24" s="27" t="s">
        <v>76</v>
      </c>
      <c r="I24" s="27" t="s">
        <v>75</v>
      </c>
      <c r="J24" s="27">
        <v>6</v>
      </c>
      <c r="K24" s="27" t="s">
        <v>106</v>
      </c>
      <c r="L24" s="27"/>
      <c r="M24" s="27"/>
      <c r="N24" s="27"/>
      <c r="O24" s="27"/>
      <c r="P24" s="26">
        <v>0.68958333333333333</v>
      </c>
      <c r="Q24" s="26">
        <v>0.71527777777777779</v>
      </c>
      <c r="R24" s="26">
        <f t="shared" si="2"/>
        <v>2.5694444444444464E-2</v>
      </c>
      <c r="S24" s="224"/>
    </row>
    <row r="25" spans="1:19" x14ac:dyDescent="0.25">
      <c r="A25" s="223">
        <v>25712</v>
      </c>
      <c r="B25" s="27"/>
      <c r="C25" s="27" t="s">
        <v>92</v>
      </c>
      <c r="D25" s="224">
        <v>45790</v>
      </c>
      <c r="E25" s="27" t="s">
        <v>66</v>
      </c>
      <c r="F25" s="27">
        <v>16950</v>
      </c>
      <c r="G25" s="27"/>
      <c r="H25" s="27" t="s">
        <v>76</v>
      </c>
      <c r="I25" s="27" t="s">
        <v>75</v>
      </c>
      <c r="J25" s="27">
        <v>6</v>
      </c>
      <c r="K25" s="27" t="s">
        <v>106</v>
      </c>
      <c r="L25" s="27"/>
      <c r="M25" s="27"/>
      <c r="N25" s="27"/>
      <c r="O25" s="27"/>
      <c r="P25" s="26">
        <v>0.51111111111111118</v>
      </c>
      <c r="Q25" s="26">
        <v>0.53819444444444442</v>
      </c>
      <c r="R25" s="26">
        <f t="shared" si="2"/>
        <v>2.7083333333333237E-2</v>
      </c>
      <c r="S25" s="224"/>
    </row>
    <row r="26" spans="1:19" hidden="1" x14ac:dyDescent="0.25">
      <c r="A26" s="223">
        <v>25713</v>
      </c>
      <c r="B26" s="27"/>
      <c r="C26" s="27" t="s">
        <v>92</v>
      </c>
      <c r="D26" s="224">
        <v>45789</v>
      </c>
      <c r="E26" s="27" t="s">
        <v>66</v>
      </c>
      <c r="F26" s="27">
        <v>12100</v>
      </c>
      <c r="G26" s="27"/>
      <c r="H26" s="27" t="s">
        <v>76</v>
      </c>
      <c r="I26" s="27" t="s">
        <v>75</v>
      </c>
      <c r="J26" s="27">
        <v>6</v>
      </c>
      <c r="K26" s="27" t="s">
        <v>106</v>
      </c>
      <c r="L26" s="27"/>
      <c r="M26" s="27"/>
      <c r="N26" s="27"/>
      <c r="O26" s="27"/>
      <c r="P26" s="26">
        <v>0.6</v>
      </c>
      <c r="Q26" s="26">
        <v>0.62847222222222221</v>
      </c>
      <c r="R26" s="26">
        <f t="shared" si="2"/>
        <v>2.8472222222222232E-2</v>
      </c>
      <c r="S26" s="224"/>
    </row>
    <row r="27" spans="1:19" hidden="1" x14ac:dyDescent="0.25">
      <c r="A27" s="223">
        <v>25714</v>
      </c>
      <c r="B27" s="27"/>
      <c r="C27" s="27" t="s">
        <v>92</v>
      </c>
      <c r="D27" s="224">
        <v>45789</v>
      </c>
      <c r="E27" s="27" t="s">
        <v>66</v>
      </c>
      <c r="F27" s="27">
        <v>16920</v>
      </c>
      <c r="G27" s="27"/>
      <c r="H27" s="27" t="s">
        <v>76</v>
      </c>
      <c r="I27" s="27" t="s">
        <v>75</v>
      </c>
      <c r="J27" s="27">
        <v>6</v>
      </c>
      <c r="K27" s="27" t="s">
        <v>106</v>
      </c>
      <c r="L27" s="27"/>
      <c r="M27" s="27"/>
      <c r="N27" s="27"/>
      <c r="O27" s="27"/>
      <c r="P27" s="26">
        <v>0.35902777777777778</v>
      </c>
      <c r="Q27" s="26">
        <v>0.40208333333333335</v>
      </c>
      <c r="R27" s="26">
        <f t="shared" si="2"/>
        <v>4.3055555555555569E-2</v>
      </c>
      <c r="S27" s="224"/>
    </row>
    <row r="28" spans="1:19" x14ac:dyDescent="0.25">
      <c r="A28" s="223">
        <v>25715</v>
      </c>
      <c r="B28" s="27"/>
      <c r="C28" s="27" t="s">
        <v>92</v>
      </c>
      <c r="D28" s="224">
        <v>45786</v>
      </c>
      <c r="E28" s="27" t="s">
        <v>66</v>
      </c>
      <c r="F28" s="27">
        <v>16720</v>
      </c>
      <c r="G28" s="27"/>
      <c r="H28" s="27" t="s">
        <v>76</v>
      </c>
      <c r="I28" s="27" t="s">
        <v>75</v>
      </c>
      <c r="J28" s="27">
        <v>6</v>
      </c>
      <c r="K28" s="27" t="s">
        <v>106</v>
      </c>
      <c r="L28" s="27"/>
      <c r="M28" s="27"/>
      <c r="N28" s="27"/>
      <c r="O28" s="27"/>
      <c r="P28" s="26">
        <v>0.73611111111111116</v>
      </c>
      <c r="Q28" s="26">
        <v>0.7583333333333333</v>
      </c>
      <c r="R28" s="26">
        <f t="shared" si="2"/>
        <v>2.2222222222222143E-2</v>
      </c>
      <c r="S28" s="224"/>
    </row>
    <row r="29" spans="1:19" x14ac:dyDescent="0.25">
      <c r="A29" s="223">
        <v>25716</v>
      </c>
      <c r="B29" s="27"/>
      <c r="C29" s="27" t="s">
        <v>92</v>
      </c>
      <c r="D29" s="224">
        <v>45786</v>
      </c>
      <c r="E29" s="27" t="s">
        <v>66</v>
      </c>
      <c r="F29" s="27">
        <v>16600</v>
      </c>
      <c r="G29" s="27"/>
      <c r="H29" s="27" t="s">
        <v>76</v>
      </c>
      <c r="I29" s="27" t="s">
        <v>75</v>
      </c>
      <c r="J29" s="27">
        <v>6</v>
      </c>
      <c r="K29" s="27" t="s">
        <v>106</v>
      </c>
      <c r="L29" s="27"/>
      <c r="M29" s="27"/>
      <c r="N29" s="27"/>
      <c r="O29" s="27"/>
      <c r="P29" s="26">
        <v>0.71111111111111114</v>
      </c>
      <c r="Q29" s="26">
        <v>0.7416666666666667</v>
      </c>
      <c r="R29" s="26">
        <f t="shared" si="2"/>
        <v>3.0555555555555558E-2</v>
      </c>
      <c r="S29" s="224"/>
    </row>
    <row r="30" spans="1:19" x14ac:dyDescent="0.25">
      <c r="A30" s="223">
        <v>25717</v>
      </c>
      <c r="B30" s="27"/>
      <c r="C30" s="27" t="s">
        <v>81</v>
      </c>
      <c r="D30" s="224">
        <v>45786</v>
      </c>
      <c r="E30" s="27" t="s">
        <v>66</v>
      </c>
      <c r="F30" s="27">
        <v>15000</v>
      </c>
      <c r="G30" s="27"/>
      <c r="H30" s="27" t="s">
        <v>74</v>
      </c>
      <c r="I30" s="27" t="s">
        <v>75</v>
      </c>
      <c r="J30" s="27">
        <v>5</v>
      </c>
      <c r="K30" s="27" t="s">
        <v>77</v>
      </c>
      <c r="L30" s="27" t="s">
        <v>116</v>
      </c>
      <c r="M30" s="27"/>
      <c r="N30" s="27"/>
      <c r="O30" s="27"/>
      <c r="P30" s="26">
        <v>0.53125</v>
      </c>
      <c r="Q30" s="26">
        <v>0.55347222222222225</v>
      </c>
      <c r="R30" s="26">
        <f t="shared" si="2"/>
        <v>2.2222222222222254E-2</v>
      </c>
      <c r="S30" s="224"/>
    </row>
    <row r="31" spans="1:19" x14ac:dyDescent="0.25">
      <c r="A31" s="223">
        <v>25718</v>
      </c>
      <c r="B31" s="27"/>
      <c r="C31" s="27" t="s">
        <v>99</v>
      </c>
      <c r="D31" s="224">
        <v>45786</v>
      </c>
      <c r="E31" s="27" t="s">
        <v>66</v>
      </c>
      <c r="F31" s="27">
        <v>15000</v>
      </c>
      <c r="G31" s="27"/>
      <c r="H31" s="27" t="s">
        <v>74</v>
      </c>
      <c r="I31" s="27" t="s">
        <v>75</v>
      </c>
      <c r="J31" s="27">
        <v>13</v>
      </c>
      <c r="K31" s="27" t="s">
        <v>104</v>
      </c>
      <c r="L31" s="27"/>
      <c r="M31" s="27"/>
      <c r="N31" s="27"/>
      <c r="O31" s="27"/>
      <c r="P31" s="26">
        <v>0.43402777777777773</v>
      </c>
      <c r="Q31" s="26">
        <v>0.4770833333333333</v>
      </c>
      <c r="R31" s="26">
        <f t="shared" si="2"/>
        <v>4.3055555555555569E-2</v>
      </c>
      <c r="S31" s="224"/>
    </row>
    <row r="32" spans="1:19" x14ac:dyDescent="0.25">
      <c r="A32" s="223">
        <v>25719</v>
      </c>
      <c r="B32" s="27"/>
      <c r="C32" s="27" t="s">
        <v>141</v>
      </c>
      <c r="D32" s="224">
        <v>45786</v>
      </c>
      <c r="E32" s="27" t="s">
        <v>66</v>
      </c>
      <c r="F32" s="27">
        <v>13900</v>
      </c>
      <c r="G32" s="27"/>
      <c r="H32" s="27" t="s">
        <v>74</v>
      </c>
      <c r="I32" s="27" t="s">
        <v>75</v>
      </c>
      <c r="J32" s="27">
        <v>5</v>
      </c>
      <c r="K32" s="27" t="s">
        <v>77</v>
      </c>
      <c r="L32" s="27" t="s">
        <v>116</v>
      </c>
      <c r="M32" s="27"/>
      <c r="N32" s="27"/>
      <c r="O32" s="27"/>
      <c r="P32" s="26">
        <v>0.37152777777777773</v>
      </c>
      <c r="Q32" s="26">
        <v>0.40625</v>
      </c>
      <c r="R32" s="26">
        <f t="shared" si="2"/>
        <v>3.4722222222222265E-2</v>
      </c>
      <c r="S32" s="224"/>
    </row>
    <row r="33" spans="1:19" x14ac:dyDescent="0.25">
      <c r="A33" s="223">
        <v>25720</v>
      </c>
      <c r="B33" s="27"/>
      <c r="C33" s="27" t="s">
        <v>83</v>
      </c>
      <c r="D33" s="224">
        <v>45786</v>
      </c>
      <c r="E33" s="27" t="s">
        <v>66</v>
      </c>
      <c r="F33" s="27">
        <v>10000</v>
      </c>
      <c r="G33" s="27"/>
      <c r="H33" s="27" t="s">
        <v>74</v>
      </c>
      <c r="I33" s="27" t="s">
        <v>75</v>
      </c>
      <c r="J33" s="27">
        <v>13</v>
      </c>
      <c r="K33" s="27" t="s">
        <v>104</v>
      </c>
      <c r="L33" s="27"/>
      <c r="M33" s="27"/>
      <c r="N33" s="27"/>
      <c r="O33" s="27"/>
      <c r="P33" s="26">
        <v>0.63541666666666663</v>
      </c>
      <c r="Q33" s="26">
        <v>0.65625</v>
      </c>
      <c r="R33" s="26">
        <f t="shared" si="2"/>
        <v>2.083333333333337E-2</v>
      </c>
      <c r="S33" s="224"/>
    </row>
    <row r="34" spans="1:19" x14ac:dyDescent="0.25">
      <c r="A34" s="223">
        <v>25721</v>
      </c>
      <c r="B34" s="27"/>
      <c r="C34" s="27" t="s">
        <v>78</v>
      </c>
      <c r="D34" s="224">
        <v>45786</v>
      </c>
      <c r="E34" s="27" t="s">
        <v>66</v>
      </c>
      <c r="F34" s="27">
        <v>7000</v>
      </c>
      <c r="G34" s="27"/>
      <c r="H34" s="27" t="s">
        <v>74</v>
      </c>
      <c r="I34" s="27" t="s">
        <v>75</v>
      </c>
      <c r="J34" s="27">
        <v>13</v>
      </c>
      <c r="K34" s="27" t="s">
        <v>104</v>
      </c>
      <c r="L34" s="27"/>
      <c r="M34" s="27"/>
      <c r="N34" s="27"/>
      <c r="O34" s="27"/>
      <c r="P34" s="26">
        <v>0.47569444444444442</v>
      </c>
      <c r="Q34" s="26">
        <v>0.57291666666666663</v>
      </c>
      <c r="R34" s="26">
        <f t="shared" si="2"/>
        <v>9.722222222222221E-2</v>
      </c>
      <c r="S34" s="224"/>
    </row>
    <row r="35" spans="1:19" x14ac:dyDescent="0.25">
      <c r="A35" s="223">
        <v>25722</v>
      </c>
      <c r="B35" s="27"/>
      <c r="C35" s="27" t="s">
        <v>78</v>
      </c>
      <c r="D35" s="224">
        <v>45786</v>
      </c>
      <c r="E35" s="27" t="s">
        <v>66</v>
      </c>
      <c r="F35" s="27">
        <v>15000</v>
      </c>
      <c r="G35" s="27"/>
      <c r="H35" s="27" t="s">
        <v>74</v>
      </c>
      <c r="I35" s="27" t="s">
        <v>75</v>
      </c>
      <c r="J35" s="27">
        <v>3</v>
      </c>
      <c r="K35" s="27" t="s">
        <v>82</v>
      </c>
      <c r="L35" s="27"/>
      <c r="M35" s="27"/>
      <c r="N35" s="27"/>
      <c r="O35" s="27"/>
      <c r="P35" s="26">
        <v>0.51250000000000007</v>
      </c>
      <c r="Q35" s="26">
        <v>0.5756944444444444</v>
      </c>
      <c r="R35" s="26">
        <f t="shared" si="2"/>
        <v>6.3194444444444331E-2</v>
      </c>
      <c r="S35" s="224"/>
    </row>
    <row r="36" spans="1:19" x14ac:dyDescent="0.25">
      <c r="A36" s="223">
        <v>25723</v>
      </c>
      <c r="B36" s="27"/>
      <c r="C36" s="27" t="s">
        <v>109</v>
      </c>
      <c r="D36" s="224">
        <v>45786</v>
      </c>
      <c r="E36" s="27" t="s">
        <v>66</v>
      </c>
      <c r="F36" s="27">
        <v>15000</v>
      </c>
      <c r="G36" s="27"/>
      <c r="H36" s="27" t="s">
        <v>74</v>
      </c>
      <c r="I36" s="27" t="s">
        <v>75</v>
      </c>
      <c r="J36" s="27">
        <v>3</v>
      </c>
      <c r="K36" s="27" t="s">
        <v>82</v>
      </c>
      <c r="L36" s="27"/>
      <c r="M36" s="27"/>
      <c r="N36" s="27"/>
      <c r="O36" s="27"/>
      <c r="P36" s="26">
        <v>0.34722222222222227</v>
      </c>
      <c r="Q36" s="26">
        <v>0.44236111111111115</v>
      </c>
      <c r="R36" s="26">
        <f t="shared" si="2"/>
        <v>9.5138888888888884E-2</v>
      </c>
      <c r="S36" s="224"/>
    </row>
    <row r="37" spans="1:19" x14ac:dyDescent="0.25">
      <c r="A37" s="223">
        <v>25724</v>
      </c>
      <c r="B37" s="27"/>
      <c r="C37" s="27" t="s">
        <v>218</v>
      </c>
      <c r="D37" s="224">
        <v>45786</v>
      </c>
      <c r="E37" s="27" t="s">
        <v>66</v>
      </c>
      <c r="F37" s="27">
        <v>15000</v>
      </c>
      <c r="G37" s="27"/>
      <c r="H37" s="27" t="s">
        <v>74</v>
      </c>
      <c r="I37" s="27" t="s">
        <v>75</v>
      </c>
      <c r="J37" s="27">
        <v>13</v>
      </c>
      <c r="K37" s="27" t="s">
        <v>104</v>
      </c>
      <c r="L37" s="27"/>
      <c r="M37" s="27"/>
      <c r="N37" s="27"/>
      <c r="O37" s="27"/>
      <c r="P37" s="26">
        <v>0.31597222222222221</v>
      </c>
      <c r="Q37" s="26">
        <v>0.34166666666666662</v>
      </c>
      <c r="R37" s="26">
        <f t="shared" si="2"/>
        <v>2.5694444444444409E-2</v>
      </c>
      <c r="S37" s="224"/>
    </row>
    <row r="38" spans="1:19" x14ac:dyDescent="0.25">
      <c r="A38" s="223">
        <v>25725</v>
      </c>
      <c r="B38" s="27"/>
      <c r="C38" s="27" t="s">
        <v>241</v>
      </c>
      <c r="D38" s="224">
        <v>45786</v>
      </c>
      <c r="E38" s="27" t="s">
        <v>66</v>
      </c>
      <c r="F38" s="27">
        <v>14550</v>
      </c>
      <c r="G38" s="27"/>
      <c r="H38" s="27" t="s">
        <v>74</v>
      </c>
      <c r="I38" s="27" t="s">
        <v>75</v>
      </c>
      <c r="J38" s="27">
        <v>5</v>
      </c>
      <c r="K38" s="27" t="s">
        <v>77</v>
      </c>
      <c r="L38" s="27" t="s">
        <v>116</v>
      </c>
      <c r="M38" s="27"/>
      <c r="N38" s="27"/>
      <c r="O38" s="27"/>
      <c r="P38" s="26">
        <v>0.47569444444444442</v>
      </c>
      <c r="Q38" s="26">
        <v>0.5</v>
      </c>
      <c r="R38" s="26">
        <f t="shared" si="2"/>
        <v>2.430555555555558E-2</v>
      </c>
      <c r="S38" s="224"/>
    </row>
    <row r="39" spans="1:19" x14ac:dyDescent="0.25">
      <c r="A39" s="223">
        <v>25726</v>
      </c>
      <c r="B39" s="27"/>
      <c r="C39" s="27" t="s">
        <v>245</v>
      </c>
      <c r="D39" s="224">
        <v>45786</v>
      </c>
      <c r="E39" s="27"/>
      <c r="F39" s="27"/>
      <c r="G39" s="27"/>
      <c r="H39" s="27"/>
      <c r="I39" s="27" t="s">
        <v>85</v>
      </c>
      <c r="J39" s="27">
        <v>1</v>
      </c>
      <c r="K39" s="27" t="s">
        <v>87</v>
      </c>
      <c r="L39" s="27" t="s">
        <v>107</v>
      </c>
      <c r="M39" s="27" t="s">
        <v>103</v>
      </c>
      <c r="N39" s="27"/>
      <c r="O39" s="27"/>
      <c r="P39" s="26">
        <v>0.375</v>
      </c>
      <c r="Q39" s="26">
        <v>0.42708333333333331</v>
      </c>
      <c r="R39" s="26">
        <f t="shared" si="2"/>
        <v>5.2083333333333315E-2</v>
      </c>
      <c r="S39" s="224"/>
    </row>
    <row r="40" spans="1:19" x14ac:dyDescent="0.25">
      <c r="A40" s="223">
        <v>25727</v>
      </c>
      <c r="B40" s="27"/>
      <c r="C40" s="27" t="s">
        <v>92</v>
      </c>
      <c r="D40" s="224">
        <v>45790</v>
      </c>
      <c r="E40" s="27" t="s">
        <v>66</v>
      </c>
      <c r="F40" s="27">
        <v>16680</v>
      </c>
      <c r="G40" s="27"/>
      <c r="H40" s="27" t="s">
        <v>74</v>
      </c>
      <c r="I40" s="27" t="s">
        <v>75</v>
      </c>
      <c r="J40" s="27">
        <v>6</v>
      </c>
      <c r="K40" s="27" t="s">
        <v>106</v>
      </c>
      <c r="L40" s="27"/>
      <c r="M40" s="27"/>
      <c r="N40" s="27"/>
      <c r="O40" s="27"/>
      <c r="P40" s="26">
        <v>0.72777777777777775</v>
      </c>
      <c r="Q40" s="26">
        <v>0.75138888888888899</v>
      </c>
      <c r="R40" s="26">
        <f t="shared" si="2"/>
        <v>2.3611111111111249E-2</v>
      </c>
      <c r="S40" s="224"/>
    </row>
    <row r="41" spans="1:19" x14ac:dyDescent="0.25">
      <c r="A41" s="223">
        <v>25728</v>
      </c>
      <c r="B41" s="27"/>
      <c r="C41" s="27" t="s">
        <v>92</v>
      </c>
      <c r="D41" s="224">
        <v>45790</v>
      </c>
      <c r="E41" s="27" t="s">
        <v>66</v>
      </c>
      <c r="F41" s="27">
        <v>16590</v>
      </c>
      <c r="G41" s="27"/>
      <c r="H41" s="27" t="s">
        <v>76</v>
      </c>
      <c r="I41" s="27" t="s">
        <v>75</v>
      </c>
      <c r="J41" s="27">
        <v>6</v>
      </c>
      <c r="K41" s="27" t="s">
        <v>106</v>
      </c>
      <c r="L41" s="27"/>
      <c r="M41" s="27"/>
      <c r="N41" s="27"/>
      <c r="O41" s="27"/>
      <c r="P41" s="26">
        <v>0.38472222222222219</v>
      </c>
      <c r="Q41" s="26">
        <v>0.40902777777777777</v>
      </c>
      <c r="R41" s="26">
        <f t="shared" si="2"/>
        <v>2.430555555555558E-2</v>
      </c>
      <c r="S41" s="224"/>
    </row>
    <row r="42" spans="1:19" hidden="1" x14ac:dyDescent="0.25">
      <c r="A42" s="223">
        <v>25729</v>
      </c>
      <c r="B42" s="27"/>
      <c r="C42" s="27" t="s">
        <v>248</v>
      </c>
      <c r="D42" s="224">
        <v>45789</v>
      </c>
      <c r="E42" s="27" t="s">
        <v>66</v>
      </c>
      <c r="F42" s="27">
        <v>12030</v>
      </c>
      <c r="G42" s="27"/>
      <c r="H42" s="27" t="s">
        <v>76</v>
      </c>
      <c r="I42" s="27" t="s">
        <v>75</v>
      </c>
      <c r="J42" s="27">
        <v>6</v>
      </c>
      <c r="K42" s="27" t="s">
        <v>106</v>
      </c>
      <c r="L42" s="27"/>
      <c r="M42" s="27"/>
      <c r="N42" s="27"/>
      <c r="O42" s="27"/>
      <c r="P42" s="26">
        <v>0.7104166666666667</v>
      </c>
      <c r="Q42" s="26">
        <v>0.74861111111111101</v>
      </c>
      <c r="R42" s="26">
        <f t="shared" si="2"/>
        <v>3.8194444444444309E-2</v>
      </c>
      <c r="S42" s="224"/>
    </row>
    <row r="43" spans="1:19" hidden="1" x14ac:dyDescent="0.25">
      <c r="A43" s="223">
        <v>25730</v>
      </c>
      <c r="B43" s="27"/>
      <c r="C43" s="27" t="s">
        <v>248</v>
      </c>
      <c r="D43" s="224">
        <v>45787</v>
      </c>
      <c r="E43" s="27" t="s">
        <v>66</v>
      </c>
      <c r="F43" s="27">
        <v>1668</v>
      </c>
      <c r="G43" s="27"/>
      <c r="H43" s="27" t="s">
        <v>76</v>
      </c>
      <c r="I43" s="27" t="s">
        <v>75</v>
      </c>
      <c r="J43" s="27">
        <v>6</v>
      </c>
      <c r="K43" s="27" t="s">
        <v>106</v>
      </c>
      <c r="L43" s="27"/>
      <c r="M43" s="27"/>
      <c r="N43" s="27"/>
      <c r="O43" s="27"/>
      <c r="P43" s="26">
        <v>0.57291666666666663</v>
      </c>
      <c r="Q43" s="26">
        <v>0.60416666666666663</v>
      </c>
      <c r="R43" s="26">
        <f t="shared" si="2"/>
        <v>3.125E-2</v>
      </c>
      <c r="S43" s="224"/>
    </row>
    <row r="44" spans="1:19" hidden="1" x14ac:dyDescent="0.25">
      <c r="A44" s="223">
        <v>25731</v>
      </c>
      <c r="B44" s="27"/>
      <c r="C44" s="27" t="s">
        <v>81</v>
      </c>
      <c r="D44" s="224">
        <v>45787</v>
      </c>
      <c r="E44" s="27" t="s">
        <v>66</v>
      </c>
      <c r="F44" s="27">
        <v>5000</v>
      </c>
      <c r="G44" s="27"/>
      <c r="H44" s="27" t="s">
        <v>74</v>
      </c>
      <c r="I44" s="27" t="s">
        <v>75</v>
      </c>
      <c r="J44" s="27">
        <v>5</v>
      </c>
      <c r="K44" s="27" t="s">
        <v>77</v>
      </c>
      <c r="L44" s="27" t="s">
        <v>103</v>
      </c>
      <c r="M44" s="27"/>
      <c r="N44" s="27"/>
      <c r="O44" s="27"/>
      <c r="P44" s="26">
        <v>0.60416666666666663</v>
      </c>
      <c r="Q44" s="26">
        <v>0.61458333333333337</v>
      </c>
      <c r="R44" s="26">
        <f t="shared" si="2"/>
        <v>1.0416666666666741E-2</v>
      </c>
      <c r="S44" s="224"/>
    </row>
    <row r="45" spans="1:19" hidden="1" x14ac:dyDescent="0.25">
      <c r="A45" s="223">
        <v>25732</v>
      </c>
      <c r="B45" s="27"/>
      <c r="C45" s="27" t="s">
        <v>249</v>
      </c>
      <c r="D45" s="224">
        <v>45787</v>
      </c>
      <c r="E45" s="27" t="s">
        <v>66</v>
      </c>
      <c r="F45" s="27">
        <v>16000</v>
      </c>
      <c r="G45" s="27"/>
      <c r="H45" s="27" t="s">
        <v>74</v>
      </c>
      <c r="I45" s="27" t="s">
        <v>75</v>
      </c>
      <c r="J45" s="27">
        <v>13</v>
      </c>
      <c r="K45" s="27" t="s">
        <v>104</v>
      </c>
      <c r="L45" s="27"/>
      <c r="M45" s="27"/>
      <c r="N45" s="27"/>
      <c r="O45" s="27"/>
      <c r="P45" s="26">
        <v>0.57638888888888895</v>
      </c>
      <c r="Q45" s="26">
        <v>0.59375</v>
      </c>
      <c r="R45" s="26">
        <f t="shared" si="2"/>
        <v>1.7361111111111049E-2</v>
      </c>
      <c r="S45" s="224"/>
    </row>
    <row r="46" spans="1:19" hidden="1" x14ac:dyDescent="0.25">
      <c r="A46" s="223">
        <v>25733</v>
      </c>
      <c r="B46" s="27"/>
      <c r="C46" s="27" t="s">
        <v>250</v>
      </c>
      <c r="D46" s="224">
        <v>45787</v>
      </c>
      <c r="E46" s="27"/>
      <c r="F46" s="27"/>
      <c r="G46" s="27"/>
      <c r="H46" s="27"/>
      <c r="I46" s="27" t="s">
        <v>85</v>
      </c>
      <c r="J46" s="27">
        <v>1</v>
      </c>
      <c r="K46" s="27" t="s">
        <v>82</v>
      </c>
      <c r="L46" s="27" t="s">
        <v>116</v>
      </c>
      <c r="M46" s="27" t="s">
        <v>118</v>
      </c>
      <c r="N46" s="27"/>
      <c r="O46" s="27"/>
      <c r="P46" s="26">
        <v>0.58333333333333337</v>
      </c>
      <c r="Q46" s="256"/>
      <c r="R46" s="26">
        <f t="shared" si="2"/>
        <v>-0.58333333333333337</v>
      </c>
      <c r="S46" s="224"/>
    </row>
    <row r="47" spans="1:19" hidden="1" x14ac:dyDescent="0.25">
      <c r="A47" s="223">
        <v>25734</v>
      </c>
      <c r="B47" s="27"/>
      <c r="C47" s="27" t="s">
        <v>251</v>
      </c>
      <c r="D47" s="224">
        <v>45787</v>
      </c>
      <c r="E47" s="27" t="s">
        <v>67</v>
      </c>
      <c r="F47" s="27">
        <v>8560</v>
      </c>
      <c r="G47" s="27"/>
      <c r="H47" s="27" t="s">
        <v>80</v>
      </c>
      <c r="I47" s="27" t="s">
        <v>75</v>
      </c>
      <c r="J47" s="27">
        <v>13</v>
      </c>
      <c r="K47" s="27" t="s">
        <v>104</v>
      </c>
      <c r="L47" s="27"/>
      <c r="M47" s="27"/>
      <c r="N47" s="27"/>
      <c r="O47" s="27"/>
      <c r="P47" s="26">
        <v>0.30555555555555552</v>
      </c>
      <c r="Q47" s="26">
        <v>0.3263888888888889</v>
      </c>
      <c r="R47" s="26">
        <f t="shared" si="2"/>
        <v>2.083333333333337E-2</v>
      </c>
      <c r="S47" s="224"/>
    </row>
    <row r="48" spans="1:19" hidden="1" x14ac:dyDescent="0.25">
      <c r="A48" s="223">
        <v>25735</v>
      </c>
      <c r="B48" s="27"/>
      <c r="C48" s="27" t="s">
        <v>250</v>
      </c>
      <c r="D48" s="224">
        <v>45787</v>
      </c>
      <c r="E48" s="27" t="s">
        <v>66</v>
      </c>
      <c r="F48" s="27">
        <v>15000</v>
      </c>
      <c r="G48" s="27"/>
      <c r="H48" s="27" t="s">
        <v>74</v>
      </c>
      <c r="I48" s="27" t="s">
        <v>75</v>
      </c>
      <c r="J48" s="27">
        <v>6</v>
      </c>
      <c r="K48" s="27" t="s">
        <v>106</v>
      </c>
      <c r="L48" s="27"/>
      <c r="M48" s="27"/>
      <c r="N48" s="27"/>
      <c r="O48" s="27"/>
      <c r="P48" s="26">
        <v>0.3888888888888889</v>
      </c>
      <c r="Q48" s="26">
        <v>0.46180555555555558</v>
      </c>
      <c r="R48" s="26">
        <f t="shared" si="2"/>
        <v>7.2916666666666685E-2</v>
      </c>
      <c r="S48" s="224"/>
    </row>
    <row r="49" spans="1:19" hidden="1" x14ac:dyDescent="0.25">
      <c r="A49" s="223">
        <v>25736</v>
      </c>
      <c r="B49" s="27"/>
      <c r="C49" s="27" t="s">
        <v>250</v>
      </c>
      <c r="D49" s="224">
        <v>45787</v>
      </c>
      <c r="E49" s="27"/>
      <c r="F49" s="27"/>
      <c r="G49" s="27"/>
      <c r="H49" s="27"/>
      <c r="I49" s="27" t="s">
        <v>86</v>
      </c>
      <c r="J49" s="27">
        <v>7</v>
      </c>
      <c r="K49" s="27" t="s">
        <v>87</v>
      </c>
      <c r="L49" s="356" t="s">
        <v>252</v>
      </c>
      <c r="M49" s="27" t="s">
        <v>120</v>
      </c>
      <c r="N49" s="27"/>
      <c r="O49" s="27"/>
      <c r="P49" s="26">
        <v>0.35416666666666669</v>
      </c>
      <c r="Q49" s="26">
        <v>0.54166666666666663</v>
      </c>
      <c r="R49" s="26">
        <f t="shared" ref="R49" si="3">+Q49-P49</f>
        <v>0.18749999999999994</v>
      </c>
      <c r="S49" s="224" t="s">
        <v>199</v>
      </c>
    </row>
    <row r="50" spans="1:19" hidden="1" x14ac:dyDescent="0.25">
      <c r="A50" s="223">
        <v>25737</v>
      </c>
      <c r="B50" s="27"/>
      <c r="C50" s="27" t="s">
        <v>209</v>
      </c>
      <c r="D50" s="224">
        <v>45788</v>
      </c>
      <c r="E50" s="27"/>
      <c r="F50" s="27"/>
      <c r="G50" s="27"/>
      <c r="H50" s="27"/>
      <c r="I50" s="27" t="s">
        <v>75</v>
      </c>
      <c r="J50" s="27">
        <v>3</v>
      </c>
      <c r="K50" s="27" t="s">
        <v>87</v>
      </c>
      <c r="L50" s="27" t="s">
        <v>118</v>
      </c>
      <c r="M50" s="27"/>
      <c r="N50" s="27"/>
      <c r="O50" s="27"/>
      <c r="P50" s="26">
        <v>0.33333333333333331</v>
      </c>
      <c r="Q50" s="26">
        <v>0.58333333333333337</v>
      </c>
      <c r="R50" s="26">
        <f t="shared" si="2"/>
        <v>0.25000000000000006</v>
      </c>
      <c r="S50" s="224"/>
    </row>
    <row r="51" spans="1:19" hidden="1" x14ac:dyDescent="0.25">
      <c r="A51" s="223">
        <v>25738</v>
      </c>
      <c r="B51" s="27"/>
      <c r="C51" s="27" t="s">
        <v>138</v>
      </c>
      <c r="D51" s="224">
        <v>45788</v>
      </c>
      <c r="E51" s="27" t="s">
        <v>67</v>
      </c>
      <c r="F51" s="27">
        <v>5000</v>
      </c>
      <c r="G51" s="27"/>
      <c r="H51" s="27" t="s">
        <v>80</v>
      </c>
      <c r="I51" s="27" t="s">
        <v>75</v>
      </c>
      <c r="J51" s="27">
        <v>6</v>
      </c>
      <c r="K51" s="27" t="s">
        <v>106</v>
      </c>
      <c r="L51" s="27"/>
      <c r="M51" s="27"/>
      <c r="N51" s="27"/>
      <c r="O51" s="27"/>
      <c r="P51" s="26">
        <v>0.3263888888888889</v>
      </c>
      <c r="Q51" s="26">
        <v>0.40277777777777773</v>
      </c>
      <c r="R51" s="26">
        <f t="shared" si="2"/>
        <v>7.638888888888884E-2</v>
      </c>
      <c r="S51" s="224"/>
    </row>
    <row r="52" spans="1:19" hidden="1" x14ac:dyDescent="0.25">
      <c r="A52" s="223">
        <v>25739</v>
      </c>
      <c r="B52" s="27"/>
      <c r="C52" s="27" t="s">
        <v>138</v>
      </c>
      <c r="D52" s="224">
        <v>45788</v>
      </c>
      <c r="E52" s="27" t="s">
        <v>67</v>
      </c>
      <c r="F52" s="27">
        <v>15000</v>
      </c>
      <c r="G52" s="27"/>
      <c r="H52" s="27" t="s">
        <v>80</v>
      </c>
      <c r="I52" s="27" t="s">
        <v>75</v>
      </c>
      <c r="J52" s="27">
        <v>5</v>
      </c>
      <c r="K52" s="27" t="s">
        <v>77</v>
      </c>
      <c r="L52" s="27"/>
      <c r="M52" s="27"/>
      <c r="N52" s="27"/>
      <c r="O52" s="27"/>
      <c r="P52" s="26">
        <v>0.3263888888888889</v>
      </c>
      <c r="Q52" s="26">
        <v>0.38541666666666669</v>
      </c>
      <c r="R52" s="26">
        <f t="shared" si="2"/>
        <v>5.902777777777779E-2</v>
      </c>
      <c r="S52" s="224"/>
    </row>
    <row r="53" spans="1:19" hidden="1" x14ac:dyDescent="0.25">
      <c r="A53" s="223">
        <v>25740</v>
      </c>
      <c r="B53" s="27"/>
      <c r="C53" s="27" t="s">
        <v>209</v>
      </c>
      <c r="D53" s="224">
        <v>45788</v>
      </c>
      <c r="E53" s="27"/>
      <c r="F53" s="27"/>
      <c r="G53" s="27"/>
      <c r="H53" s="27"/>
      <c r="I53" s="27" t="s">
        <v>85</v>
      </c>
      <c r="J53" s="27">
        <v>1</v>
      </c>
      <c r="K53" s="27" t="s">
        <v>107</v>
      </c>
      <c r="L53" s="27" t="s">
        <v>118</v>
      </c>
      <c r="M53" s="27"/>
      <c r="N53" s="27"/>
      <c r="O53" s="27"/>
      <c r="P53" s="26">
        <v>0.33333333333333331</v>
      </c>
      <c r="Q53" s="26">
        <v>0.58333333333333337</v>
      </c>
      <c r="R53" s="26">
        <f t="shared" si="2"/>
        <v>0.25000000000000006</v>
      </c>
      <c r="S53" s="224"/>
    </row>
    <row r="54" spans="1:19" hidden="1" x14ac:dyDescent="0.25">
      <c r="A54" s="223">
        <v>25741</v>
      </c>
      <c r="B54" s="27"/>
      <c r="C54" s="27" t="s">
        <v>205</v>
      </c>
      <c r="D54" s="224">
        <v>45788</v>
      </c>
      <c r="E54" s="27"/>
      <c r="F54" s="27"/>
      <c r="G54" s="27"/>
      <c r="H54" s="27"/>
      <c r="I54" s="27" t="s">
        <v>85</v>
      </c>
      <c r="J54" s="27">
        <v>1</v>
      </c>
      <c r="K54" s="27" t="s">
        <v>104</v>
      </c>
      <c r="L54" s="27" t="s">
        <v>103</v>
      </c>
      <c r="M54" s="27" t="s">
        <v>116</v>
      </c>
      <c r="N54" s="27"/>
      <c r="O54" s="27"/>
      <c r="P54" s="26">
        <v>0.33333333333333331</v>
      </c>
      <c r="Q54" s="26">
        <v>0.58333333333333337</v>
      </c>
      <c r="R54" s="26">
        <f t="shared" si="2"/>
        <v>0.25000000000000006</v>
      </c>
      <c r="S54" s="224"/>
    </row>
    <row r="55" spans="1:19" hidden="1" x14ac:dyDescent="0.25">
      <c r="A55" s="223">
        <v>25742</v>
      </c>
      <c r="B55" s="27"/>
      <c r="C55" s="27" t="s">
        <v>126</v>
      </c>
      <c r="D55" s="224">
        <v>45788</v>
      </c>
      <c r="E55" s="27"/>
      <c r="F55" s="27"/>
      <c r="G55" s="27"/>
      <c r="H55" s="27"/>
      <c r="I55" s="27" t="s">
        <v>86</v>
      </c>
      <c r="J55" s="27">
        <v>7</v>
      </c>
      <c r="K55" s="27" t="s">
        <v>253</v>
      </c>
      <c r="L55" s="27" t="s">
        <v>117</v>
      </c>
      <c r="M55" s="27" t="s">
        <v>120</v>
      </c>
      <c r="N55" s="27" t="s">
        <v>254</v>
      </c>
      <c r="O55" s="27" t="s">
        <v>255</v>
      </c>
      <c r="P55" s="26">
        <v>0.33333333333333331</v>
      </c>
      <c r="Q55" s="26">
        <v>0.79166666666666663</v>
      </c>
      <c r="R55" s="26">
        <f>+Q55-P55</f>
        <v>0.45833333333333331</v>
      </c>
      <c r="S55" s="224" t="s">
        <v>199</v>
      </c>
    </row>
    <row r="56" spans="1:19" x14ac:dyDescent="0.25">
      <c r="A56" s="223">
        <v>25743</v>
      </c>
      <c r="B56" s="27"/>
      <c r="C56" s="27" t="s">
        <v>92</v>
      </c>
      <c r="D56" s="224">
        <v>45790</v>
      </c>
      <c r="E56" s="27" t="s">
        <v>66</v>
      </c>
      <c r="F56" s="27">
        <v>17150</v>
      </c>
      <c r="G56" s="27"/>
      <c r="H56" s="27" t="s">
        <v>76</v>
      </c>
      <c r="I56" s="27" t="s">
        <v>75</v>
      </c>
      <c r="J56" s="27">
        <v>6</v>
      </c>
      <c r="K56" s="27" t="s">
        <v>106</v>
      </c>
      <c r="L56" s="27"/>
      <c r="M56" s="27"/>
      <c r="N56" s="27"/>
      <c r="O56" s="27"/>
      <c r="P56" s="26">
        <v>0.64861111111111114</v>
      </c>
      <c r="Q56" s="26">
        <v>0.67291666666666661</v>
      </c>
      <c r="R56" s="26">
        <f t="shared" si="2"/>
        <v>2.4305555555555469E-2</v>
      </c>
      <c r="S56" s="224"/>
    </row>
    <row r="57" spans="1:19" hidden="1" x14ac:dyDescent="0.25">
      <c r="A57" s="223">
        <v>25744</v>
      </c>
      <c r="B57" s="27"/>
      <c r="C57" s="27" t="s">
        <v>92</v>
      </c>
      <c r="D57" s="224">
        <v>45791</v>
      </c>
      <c r="E57" s="27" t="s">
        <v>66</v>
      </c>
      <c r="F57" s="27">
        <v>16240</v>
      </c>
      <c r="G57" s="27"/>
      <c r="H57" s="27" t="s">
        <v>76</v>
      </c>
      <c r="I57" s="27" t="s">
        <v>75</v>
      </c>
      <c r="J57" s="27">
        <v>6</v>
      </c>
      <c r="K57" s="27" t="s">
        <v>106</v>
      </c>
      <c r="L57" s="27"/>
      <c r="M57" s="27"/>
      <c r="N57" s="27"/>
      <c r="O57" s="27"/>
      <c r="P57" s="26">
        <v>0.38611111111111113</v>
      </c>
      <c r="Q57" s="26">
        <v>0.5</v>
      </c>
      <c r="R57" s="26">
        <f t="shared" si="2"/>
        <v>0.11388888888888887</v>
      </c>
      <c r="S57" s="224"/>
    </row>
    <row r="58" spans="1:19" hidden="1" x14ac:dyDescent="0.25">
      <c r="A58" s="223">
        <v>25745</v>
      </c>
      <c r="B58" s="27"/>
      <c r="C58" s="27" t="s">
        <v>92</v>
      </c>
      <c r="D58" s="224">
        <v>45791</v>
      </c>
      <c r="E58" s="27" t="s">
        <v>66</v>
      </c>
      <c r="F58" s="27">
        <v>16200</v>
      </c>
      <c r="G58" s="27"/>
      <c r="H58" s="27" t="s">
        <v>76</v>
      </c>
      <c r="I58" s="27" t="s">
        <v>75</v>
      </c>
      <c r="J58" s="27">
        <v>6</v>
      </c>
      <c r="K58" s="27" t="s">
        <v>106</v>
      </c>
      <c r="L58" s="27"/>
      <c r="M58" s="27"/>
      <c r="N58" s="27"/>
      <c r="O58" s="27"/>
      <c r="P58" s="26">
        <v>0.70625000000000004</v>
      </c>
      <c r="Q58" s="26">
        <v>0.73263888888888884</v>
      </c>
      <c r="R58" s="26">
        <f t="shared" si="2"/>
        <v>2.6388888888888795E-2</v>
      </c>
      <c r="S58" s="224"/>
    </row>
    <row r="59" spans="1:19" hidden="1" x14ac:dyDescent="0.25">
      <c r="A59" s="223">
        <v>25747</v>
      </c>
      <c r="B59" s="27"/>
      <c r="C59" s="27" t="s">
        <v>81</v>
      </c>
      <c r="D59" s="224">
        <v>45789</v>
      </c>
      <c r="E59" s="27" t="s">
        <v>66</v>
      </c>
      <c r="F59" s="27">
        <v>5000</v>
      </c>
      <c r="G59" s="27"/>
      <c r="H59" s="27" t="s">
        <v>74</v>
      </c>
      <c r="I59" s="27" t="s">
        <v>75</v>
      </c>
      <c r="J59" s="27">
        <v>5</v>
      </c>
      <c r="K59" s="27" t="s">
        <v>77</v>
      </c>
      <c r="L59" s="27" t="s">
        <v>103</v>
      </c>
      <c r="M59" s="27"/>
      <c r="N59" s="27"/>
      <c r="O59" s="27"/>
      <c r="P59" s="26">
        <v>0.71180555555555547</v>
      </c>
      <c r="Q59" s="26">
        <v>0.6791666666666667</v>
      </c>
      <c r="R59" s="26">
        <f t="shared" si="2"/>
        <v>-3.2638888888888773E-2</v>
      </c>
      <c r="S59" s="224"/>
    </row>
    <row r="60" spans="1:19" hidden="1" x14ac:dyDescent="0.25">
      <c r="A60" s="223">
        <v>25748</v>
      </c>
      <c r="B60" s="27"/>
      <c r="C60" s="27" t="s">
        <v>83</v>
      </c>
      <c r="D60" s="224">
        <v>45789</v>
      </c>
      <c r="E60" s="27" t="s">
        <v>66</v>
      </c>
      <c r="F60" s="27">
        <v>6000</v>
      </c>
      <c r="G60" s="27"/>
      <c r="H60" s="27" t="s">
        <v>74</v>
      </c>
      <c r="I60" s="27" t="s">
        <v>75</v>
      </c>
      <c r="J60" s="27">
        <v>13</v>
      </c>
      <c r="K60" s="27" t="s">
        <v>104</v>
      </c>
      <c r="L60" s="27" t="s">
        <v>117</v>
      </c>
      <c r="M60" s="27"/>
      <c r="N60" s="27"/>
      <c r="O60" s="27"/>
      <c r="P60" s="26">
        <v>0.46875</v>
      </c>
      <c r="Q60" s="26">
        <v>0.49513888888888885</v>
      </c>
      <c r="R60" s="26">
        <f t="shared" si="2"/>
        <v>2.6388888888888851E-2</v>
      </c>
      <c r="S60" s="224"/>
    </row>
    <row r="61" spans="1:19" hidden="1" x14ac:dyDescent="0.25">
      <c r="A61" s="223">
        <v>25749</v>
      </c>
      <c r="B61" s="27"/>
      <c r="C61" s="27" t="s">
        <v>84</v>
      </c>
      <c r="D61" s="224">
        <v>45789</v>
      </c>
      <c r="E61" s="27" t="s">
        <v>66</v>
      </c>
      <c r="F61" s="27">
        <v>7000</v>
      </c>
      <c r="G61" s="27"/>
      <c r="H61" s="27" t="s">
        <v>74</v>
      </c>
      <c r="I61" s="27" t="s">
        <v>75</v>
      </c>
      <c r="J61" s="27">
        <v>5</v>
      </c>
      <c r="K61" s="27" t="s">
        <v>77</v>
      </c>
      <c r="L61" s="27" t="s">
        <v>103</v>
      </c>
      <c r="M61" s="27"/>
      <c r="N61" s="27"/>
      <c r="O61" s="27"/>
      <c r="P61" s="26">
        <v>0.67013888888888884</v>
      </c>
      <c r="Q61" s="26">
        <v>0.69305555555555554</v>
      </c>
      <c r="R61" s="26">
        <f t="shared" si="2"/>
        <v>2.2916666666666696E-2</v>
      </c>
      <c r="S61" s="224"/>
    </row>
    <row r="62" spans="1:19" hidden="1" x14ac:dyDescent="0.25">
      <c r="A62" s="223">
        <v>25750</v>
      </c>
      <c r="B62" s="27"/>
      <c r="C62" s="27" t="s">
        <v>88</v>
      </c>
      <c r="D62" s="224">
        <v>45789</v>
      </c>
      <c r="E62" s="27" t="s">
        <v>66</v>
      </c>
      <c r="F62" s="27">
        <v>15000</v>
      </c>
      <c r="G62" s="27"/>
      <c r="H62" s="27" t="s">
        <v>74</v>
      </c>
      <c r="I62" s="27" t="s">
        <v>75</v>
      </c>
      <c r="J62" s="27">
        <v>5</v>
      </c>
      <c r="K62" s="27" t="s">
        <v>77</v>
      </c>
      <c r="L62" s="27" t="s">
        <v>103</v>
      </c>
      <c r="M62" s="27"/>
      <c r="N62" s="27"/>
      <c r="O62" s="27"/>
      <c r="P62" s="26">
        <v>0.34027777777777773</v>
      </c>
      <c r="Q62" s="26">
        <v>0.375</v>
      </c>
      <c r="R62" s="26">
        <f t="shared" si="2"/>
        <v>3.4722222222222265E-2</v>
      </c>
      <c r="S62" s="224"/>
    </row>
    <row r="63" spans="1:19" hidden="1" x14ac:dyDescent="0.25">
      <c r="A63" s="223">
        <v>25751</v>
      </c>
      <c r="B63" s="27"/>
      <c r="C63" s="27" t="s">
        <v>78</v>
      </c>
      <c r="D63" s="224">
        <v>45789</v>
      </c>
      <c r="E63" s="27" t="s">
        <v>66</v>
      </c>
      <c r="F63" s="27">
        <v>15000</v>
      </c>
      <c r="G63" s="27"/>
      <c r="H63" s="27" t="s">
        <v>74</v>
      </c>
      <c r="I63" s="27" t="s">
        <v>75</v>
      </c>
      <c r="J63" s="27">
        <v>13</v>
      </c>
      <c r="K63" s="27" t="s">
        <v>104</v>
      </c>
      <c r="L63" s="27" t="s">
        <v>129</v>
      </c>
      <c r="M63" s="27"/>
      <c r="N63" s="27"/>
      <c r="O63" s="27"/>
      <c r="P63" s="26">
        <v>0.52916666666666667</v>
      </c>
      <c r="Q63" s="26">
        <v>0.55902777777777779</v>
      </c>
      <c r="R63" s="26">
        <f t="shared" si="2"/>
        <v>2.9861111111111116E-2</v>
      </c>
      <c r="S63" s="224"/>
    </row>
    <row r="64" spans="1:19" hidden="1" x14ac:dyDescent="0.25">
      <c r="A64" s="223">
        <v>25752</v>
      </c>
      <c r="B64" s="27"/>
      <c r="C64" s="27" t="s">
        <v>78</v>
      </c>
      <c r="D64" s="224">
        <v>45789</v>
      </c>
      <c r="E64" s="27" t="s">
        <v>66</v>
      </c>
      <c r="F64" s="27">
        <v>10000</v>
      </c>
      <c r="G64" s="27"/>
      <c r="H64" s="27" t="s">
        <v>74</v>
      </c>
      <c r="I64" s="27" t="s">
        <v>75</v>
      </c>
      <c r="J64" s="27">
        <v>13</v>
      </c>
      <c r="K64" s="27" t="s">
        <v>104</v>
      </c>
      <c r="L64" s="27" t="s">
        <v>129</v>
      </c>
      <c r="M64" s="27"/>
      <c r="N64" s="27"/>
      <c r="O64" s="27"/>
      <c r="P64" s="26">
        <v>0.61805555555555558</v>
      </c>
      <c r="Q64" s="26">
        <v>0.63194444444444442</v>
      </c>
      <c r="R64" s="26">
        <f t="shared" si="2"/>
        <v>1.388888888888884E-2</v>
      </c>
      <c r="S64" s="224"/>
    </row>
    <row r="65" spans="1:19" hidden="1" x14ac:dyDescent="0.25">
      <c r="A65" s="223">
        <v>25753</v>
      </c>
      <c r="B65" s="27"/>
      <c r="C65" s="27" t="s">
        <v>79</v>
      </c>
      <c r="D65" s="224">
        <v>45789</v>
      </c>
      <c r="E65" s="27" t="s">
        <v>66</v>
      </c>
      <c r="F65" s="27">
        <v>15000</v>
      </c>
      <c r="G65" s="27"/>
      <c r="H65" s="27" t="s">
        <v>74</v>
      </c>
      <c r="I65" s="27" t="s">
        <v>75</v>
      </c>
      <c r="J65" s="27">
        <v>5</v>
      </c>
      <c r="K65" s="27" t="s">
        <v>77</v>
      </c>
      <c r="L65" s="27" t="s">
        <v>103</v>
      </c>
      <c r="M65" s="27"/>
      <c r="N65" s="27"/>
      <c r="O65" s="27"/>
      <c r="P65" s="26">
        <v>0.47569444444444442</v>
      </c>
      <c r="Q65" s="26">
        <v>0.52430555555555558</v>
      </c>
      <c r="R65" s="26">
        <f t="shared" si="2"/>
        <v>4.861111111111116E-2</v>
      </c>
      <c r="S65" s="224"/>
    </row>
    <row r="66" spans="1:19" hidden="1" x14ac:dyDescent="0.25">
      <c r="A66" s="223">
        <v>25754</v>
      </c>
      <c r="B66" s="27"/>
      <c r="C66" s="27" t="s">
        <v>111</v>
      </c>
      <c r="D66" s="224">
        <v>45789</v>
      </c>
      <c r="E66" s="27" t="s">
        <v>66</v>
      </c>
      <c r="F66" s="27">
        <v>15000</v>
      </c>
      <c r="G66" s="27"/>
      <c r="H66" s="27" t="s">
        <v>74</v>
      </c>
      <c r="I66" s="27" t="s">
        <v>75</v>
      </c>
      <c r="J66" s="27">
        <v>13</v>
      </c>
      <c r="K66" s="27" t="s">
        <v>104</v>
      </c>
      <c r="L66" s="27"/>
      <c r="M66" s="27"/>
      <c r="N66" s="27"/>
      <c r="O66" s="27"/>
      <c r="P66" s="26">
        <v>0.2986111111111111</v>
      </c>
      <c r="Q66" s="26">
        <v>0.31527777777777777</v>
      </c>
      <c r="R66" s="26">
        <f t="shared" si="2"/>
        <v>1.6666666666666663E-2</v>
      </c>
      <c r="S66" s="224"/>
    </row>
    <row r="67" spans="1:19" hidden="1" x14ac:dyDescent="0.25">
      <c r="A67" s="223">
        <v>25755</v>
      </c>
      <c r="B67" s="27"/>
      <c r="C67" s="27" t="s">
        <v>256</v>
      </c>
      <c r="D67" s="224">
        <v>45789</v>
      </c>
      <c r="E67" s="27" t="s">
        <v>66</v>
      </c>
      <c r="F67" s="27">
        <v>15000</v>
      </c>
      <c r="G67" s="27"/>
      <c r="H67" s="27" t="s">
        <v>74</v>
      </c>
      <c r="I67" s="27" t="s">
        <v>75</v>
      </c>
      <c r="J67" s="27">
        <v>6</v>
      </c>
      <c r="K67" s="27" t="s">
        <v>106</v>
      </c>
      <c r="L67" s="27"/>
      <c r="M67" s="27"/>
      <c r="N67" s="27"/>
      <c r="O67" s="27"/>
      <c r="P67" s="26">
        <v>0.45833333333333331</v>
      </c>
      <c r="Q67" s="26">
        <v>0.52777777777777779</v>
      </c>
      <c r="R67" s="26">
        <f t="shared" si="2"/>
        <v>6.9444444444444475E-2</v>
      </c>
      <c r="S67" s="224"/>
    </row>
    <row r="68" spans="1:19" hidden="1" x14ac:dyDescent="0.25">
      <c r="A68" s="223">
        <v>25756</v>
      </c>
      <c r="B68" s="27"/>
      <c r="C68" s="27" t="s">
        <v>110</v>
      </c>
      <c r="D68" s="224">
        <v>45789</v>
      </c>
      <c r="E68" s="27"/>
      <c r="F68" s="27"/>
      <c r="G68" s="27"/>
      <c r="H68" s="27"/>
      <c r="I68" s="27" t="s">
        <v>86</v>
      </c>
      <c r="J68" s="27">
        <v>7</v>
      </c>
      <c r="K68" s="27" t="s">
        <v>87</v>
      </c>
      <c r="L68" s="356" t="s">
        <v>112</v>
      </c>
      <c r="M68" s="27" t="s">
        <v>107</v>
      </c>
      <c r="N68" s="27" t="s">
        <v>118</v>
      </c>
      <c r="O68" s="27" t="s">
        <v>116</v>
      </c>
      <c r="P68" s="26">
        <v>0.375</v>
      </c>
      <c r="Q68" s="26">
        <v>0.58958333333333335</v>
      </c>
      <c r="R68" s="26">
        <f>+Q68-P68</f>
        <v>0.21458333333333335</v>
      </c>
      <c r="S68" s="224" t="s">
        <v>199</v>
      </c>
    </row>
    <row r="69" spans="1:19" x14ac:dyDescent="0.25">
      <c r="A69" s="223">
        <v>25757</v>
      </c>
      <c r="B69" s="27"/>
      <c r="C69" s="27" t="s">
        <v>81</v>
      </c>
      <c r="D69" s="224">
        <v>45790</v>
      </c>
      <c r="E69" s="27" t="s">
        <v>66</v>
      </c>
      <c r="F69" s="27">
        <v>5000</v>
      </c>
      <c r="G69" s="27"/>
      <c r="H69" s="27" t="s">
        <v>74</v>
      </c>
      <c r="I69" s="27" t="s">
        <v>75</v>
      </c>
      <c r="J69" s="27">
        <v>5</v>
      </c>
      <c r="K69" s="27" t="s">
        <v>77</v>
      </c>
      <c r="L69" s="27" t="s">
        <v>103</v>
      </c>
      <c r="M69" s="27"/>
      <c r="N69" s="27"/>
      <c r="O69" s="27"/>
      <c r="P69" s="26">
        <v>0.4201388888888889</v>
      </c>
      <c r="Q69" s="26">
        <v>0.43541666666666662</v>
      </c>
      <c r="R69" s="26">
        <f t="shared" si="2"/>
        <v>1.5277777777777724E-2</v>
      </c>
      <c r="S69" s="224"/>
    </row>
    <row r="70" spans="1:19" x14ac:dyDescent="0.25">
      <c r="A70" s="223">
        <v>25758</v>
      </c>
      <c r="B70" s="27"/>
      <c r="C70" s="27" t="s">
        <v>83</v>
      </c>
      <c r="D70" s="224">
        <v>45790</v>
      </c>
      <c r="E70" s="27" t="s">
        <v>66</v>
      </c>
      <c r="F70" s="27">
        <v>7000</v>
      </c>
      <c r="G70" s="27"/>
      <c r="H70" s="27" t="s">
        <v>74</v>
      </c>
      <c r="I70" s="27" t="s">
        <v>75</v>
      </c>
      <c r="J70" s="27">
        <v>5</v>
      </c>
      <c r="K70" s="27" t="s">
        <v>77</v>
      </c>
      <c r="L70" s="27" t="s">
        <v>103</v>
      </c>
      <c r="M70" s="27"/>
      <c r="N70" s="27"/>
      <c r="O70" s="27"/>
      <c r="P70" s="26">
        <v>0.7368055555555556</v>
      </c>
      <c r="Q70" s="26">
        <v>0.75</v>
      </c>
      <c r="R70" s="26">
        <f t="shared" si="2"/>
        <v>1.3194444444444398E-2</v>
      </c>
      <c r="S70" s="224"/>
    </row>
    <row r="71" spans="1:19" x14ac:dyDescent="0.25">
      <c r="A71" s="223">
        <v>25759</v>
      </c>
      <c r="B71" s="27"/>
      <c r="C71" s="27" t="s">
        <v>99</v>
      </c>
      <c r="D71" s="224">
        <v>45790</v>
      </c>
      <c r="E71" s="27" t="s">
        <v>66</v>
      </c>
      <c r="F71" s="27">
        <v>15000</v>
      </c>
      <c r="G71" s="27"/>
      <c r="H71" s="27" t="s">
        <v>74</v>
      </c>
      <c r="I71" s="27" t="s">
        <v>75</v>
      </c>
      <c r="J71" s="27">
        <v>3</v>
      </c>
      <c r="K71" s="27" t="s">
        <v>104</v>
      </c>
      <c r="L71" s="27"/>
      <c r="M71" s="27"/>
      <c r="N71" s="27"/>
      <c r="O71" s="27"/>
      <c r="P71" s="26">
        <v>0.55208333333333337</v>
      </c>
      <c r="Q71" s="26">
        <v>0.68055555555555547</v>
      </c>
      <c r="R71" s="26">
        <f t="shared" si="2"/>
        <v>0.1284722222222221</v>
      </c>
      <c r="S71" s="224"/>
    </row>
    <row r="72" spans="1:19" x14ac:dyDescent="0.25">
      <c r="A72" s="223">
        <v>25760</v>
      </c>
      <c r="B72" s="27"/>
      <c r="C72" s="27" t="s">
        <v>78</v>
      </c>
      <c r="D72" s="224">
        <v>45790</v>
      </c>
      <c r="E72" s="27" t="s">
        <v>66</v>
      </c>
      <c r="F72" s="27">
        <v>8000</v>
      </c>
      <c r="G72" s="27"/>
      <c r="H72" s="27" t="s">
        <v>74</v>
      </c>
      <c r="I72" s="27" t="s">
        <v>75</v>
      </c>
      <c r="J72" s="27">
        <v>3</v>
      </c>
      <c r="K72" s="27" t="s">
        <v>104</v>
      </c>
      <c r="L72" s="27"/>
      <c r="M72" s="27"/>
      <c r="N72" s="27"/>
      <c r="O72" s="27"/>
      <c r="P72" s="26">
        <v>0.55555555555555558</v>
      </c>
      <c r="Q72" s="26">
        <v>0.57638888888888895</v>
      </c>
      <c r="R72" s="26">
        <f t="shared" si="2"/>
        <v>2.083333333333337E-2</v>
      </c>
      <c r="S72" s="224"/>
    </row>
    <row r="73" spans="1:19" x14ac:dyDescent="0.25">
      <c r="A73" s="223">
        <v>25761</v>
      </c>
      <c r="B73" s="27"/>
      <c r="C73" s="27" t="s">
        <v>78</v>
      </c>
      <c r="D73" s="224">
        <v>45790</v>
      </c>
      <c r="E73" s="27" t="s">
        <v>66</v>
      </c>
      <c r="F73" s="27">
        <v>15000</v>
      </c>
      <c r="G73" s="27"/>
      <c r="H73" s="27" t="s">
        <v>74</v>
      </c>
      <c r="I73" s="27" t="s">
        <v>75</v>
      </c>
      <c r="J73" s="27">
        <v>3</v>
      </c>
      <c r="K73" s="27" t="s">
        <v>104</v>
      </c>
      <c r="L73" s="27"/>
      <c r="M73" s="27"/>
      <c r="N73" s="27"/>
      <c r="O73" s="27"/>
      <c r="P73" s="26">
        <v>0.4513888888888889</v>
      </c>
      <c r="Q73" s="26">
        <v>0.49305555555555558</v>
      </c>
      <c r="R73" s="26">
        <f t="shared" si="2"/>
        <v>4.1666666666666685E-2</v>
      </c>
      <c r="S73" s="224"/>
    </row>
    <row r="74" spans="1:19" x14ac:dyDescent="0.25">
      <c r="A74" s="223">
        <v>25762</v>
      </c>
      <c r="B74" s="27"/>
      <c r="C74" s="27" t="s">
        <v>257</v>
      </c>
      <c r="D74" s="224">
        <v>45790</v>
      </c>
      <c r="E74" s="27" t="s">
        <v>66</v>
      </c>
      <c r="F74" s="27">
        <v>14490</v>
      </c>
      <c r="G74" s="27"/>
      <c r="H74" s="27" t="s">
        <v>74</v>
      </c>
      <c r="I74" s="27" t="s">
        <v>75</v>
      </c>
      <c r="J74" s="27">
        <v>5</v>
      </c>
      <c r="K74" s="27" t="s">
        <v>258</v>
      </c>
      <c r="L74" s="27" t="s">
        <v>103</v>
      </c>
      <c r="M74" s="27"/>
      <c r="N74" s="27"/>
      <c r="O74" s="27"/>
      <c r="P74" s="26">
        <v>0.67013888888888884</v>
      </c>
      <c r="Q74" s="26">
        <v>0.6958333333333333</v>
      </c>
      <c r="R74" s="26">
        <f t="shared" si="2"/>
        <v>2.5694444444444464E-2</v>
      </c>
      <c r="S74" s="224"/>
    </row>
    <row r="75" spans="1:19" x14ac:dyDescent="0.25">
      <c r="A75" s="223">
        <v>25763</v>
      </c>
      <c r="B75" s="27"/>
      <c r="C75" s="27" t="s">
        <v>141</v>
      </c>
      <c r="D75" s="224">
        <v>45790</v>
      </c>
      <c r="E75" s="27" t="s">
        <v>66</v>
      </c>
      <c r="F75" s="27">
        <v>4960</v>
      </c>
      <c r="G75" s="27"/>
      <c r="H75" s="27" t="s">
        <v>74</v>
      </c>
      <c r="I75" s="27" t="s">
        <v>75</v>
      </c>
      <c r="J75" s="27">
        <v>5</v>
      </c>
      <c r="K75" s="27" t="s">
        <v>77</v>
      </c>
      <c r="L75" s="27" t="s">
        <v>103</v>
      </c>
      <c r="M75" s="27"/>
      <c r="N75" s="27"/>
      <c r="O75" s="27"/>
      <c r="P75" s="26">
        <v>0.375</v>
      </c>
      <c r="Q75" s="26">
        <v>0.39652777777777781</v>
      </c>
      <c r="R75" s="26">
        <f t="shared" si="2"/>
        <v>2.1527777777777812E-2</v>
      </c>
      <c r="S75" s="224"/>
    </row>
    <row r="76" spans="1:19" x14ac:dyDescent="0.25">
      <c r="A76" s="223">
        <v>25764</v>
      </c>
      <c r="B76" s="27"/>
      <c r="C76" s="27" t="s">
        <v>208</v>
      </c>
      <c r="D76" s="224">
        <v>45790</v>
      </c>
      <c r="E76" s="27" t="s">
        <v>66</v>
      </c>
      <c r="F76" s="27">
        <v>15000</v>
      </c>
      <c r="G76" s="27"/>
      <c r="H76" s="27" t="s">
        <v>74</v>
      </c>
      <c r="I76" s="27" t="s">
        <v>75</v>
      </c>
      <c r="J76" s="27">
        <v>5</v>
      </c>
      <c r="K76" s="27" t="s">
        <v>77</v>
      </c>
      <c r="L76" s="27" t="s">
        <v>103</v>
      </c>
      <c r="M76" s="27"/>
      <c r="N76" s="27"/>
      <c r="O76" s="27"/>
      <c r="P76" s="26">
        <v>0.49305555555555558</v>
      </c>
      <c r="Q76" s="26">
        <v>0.51527777777777783</v>
      </c>
      <c r="R76" s="26">
        <f t="shared" si="2"/>
        <v>2.2222222222222254E-2</v>
      </c>
      <c r="S76" s="224"/>
    </row>
    <row r="77" spans="1:19" x14ac:dyDescent="0.25">
      <c r="A77" s="223">
        <v>25765</v>
      </c>
      <c r="B77" s="27"/>
      <c r="C77" s="27" t="s">
        <v>259</v>
      </c>
      <c r="D77" s="224">
        <v>45790</v>
      </c>
      <c r="E77" s="27" t="s">
        <v>66</v>
      </c>
      <c r="F77" s="27">
        <v>15000</v>
      </c>
      <c r="G77" s="27"/>
      <c r="H77" s="27" t="s">
        <v>74</v>
      </c>
      <c r="I77" s="27" t="s">
        <v>75</v>
      </c>
      <c r="J77" s="27">
        <v>3</v>
      </c>
      <c r="K77" s="27" t="s">
        <v>104</v>
      </c>
      <c r="L77" s="27"/>
      <c r="M77" s="27"/>
      <c r="N77" s="27"/>
      <c r="O77" s="27"/>
      <c r="P77" s="26">
        <v>0.34861111111111115</v>
      </c>
      <c r="Q77" s="26">
        <v>0.37152777777777773</v>
      </c>
      <c r="R77" s="26">
        <f t="shared" si="2"/>
        <v>2.2916666666666585E-2</v>
      </c>
      <c r="S77" s="224"/>
    </row>
    <row r="78" spans="1:19" x14ac:dyDescent="0.25">
      <c r="A78" s="223">
        <v>25766</v>
      </c>
      <c r="B78" s="27"/>
      <c r="C78" s="27" t="s">
        <v>88</v>
      </c>
      <c r="D78" s="224">
        <v>45790</v>
      </c>
      <c r="E78" s="27" t="s">
        <v>66</v>
      </c>
      <c r="F78" s="27">
        <v>15000</v>
      </c>
      <c r="G78" s="27"/>
      <c r="H78" s="27" t="s">
        <v>74</v>
      </c>
      <c r="I78" s="27" t="s">
        <v>75</v>
      </c>
      <c r="J78" s="27">
        <v>3</v>
      </c>
      <c r="K78" s="27" t="s">
        <v>104</v>
      </c>
      <c r="L78" s="27"/>
      <c r="M78" s="27"/>
      <c r="N78" s="27"/>
      <c r="O78" s="27"/>
      <c r="P78" s="26">
        <v>0.71875</v>
      </c>
      <c r="Q78" s="26">
        <v>0.75347222222222221</v>
      </c>
      <c r="R78" s="26">
        <f t="shared" si="2"/>
        <v>3.472222222222221E-2</v>
      </c>
      <c r="S78" s="224"/>
    </row>
    <row r="79" spans="1:19" x14ac:dyDescent="0.25">
      <c r="A79" s="223">
        <v>25767</v>
      </c>
      <c r="B79" s="27"/>
      <c r="C79" s="27" t="s">
        <v>92</v>
      </c>
      <c r="D79" s="224">
        <v>45790</v>
      </c>
      <c r="E79" s="27" t="s">
        <v>66</v>
      </c>
      <c r="F79" s="27">
        <v>16200</v>
      </c>
      <c r="G79" s="27"/>
      <c r="H79" s="27" t="s">
        <v>76</v>
      </c>
      <c r="I79" s="27" t="s">
        <v>75</v>
      </c>
      <c r="J79" s="27">
        <v>6</v>
      </c>
      <c r="K79" s="27" t="s">
        <v>106</v>
      </c>
      <c r="L79" s="27"/>
      <c r="M79" s="27"/>
      <c r="N79" s="27"/>
      <c r="O79" s="27"/>
      <c r="P79" s="26">
        <v>0.55833333333333335</v>
      </c>
      <c r="Q79" s="26">
        <v>0.66666666666666663</v>
      </c>
      <c r="R79" s="26">
        <f t="shared" si="2"/>
        <v>0.10833333333333328</v>
      </c>
      <c r="S79" s="224"/>
    </row>
    <row r="80" spans="1:19" hidden="1" x14ac:dyDescent="0.25">
      <c r="A80" s="223">
        <v>25771</v>
      </c>
      <c r="B80" s="27"/>
      <c r="C80" s="27" t="s">
        <v>81</v>
      </c>
      <c r="D80" s="224">
        <v>45791</v>
      </c>
      <c r="E80" s="27" t="s">
        <v>66</v>
      </c>
      <c r="F80" s="27">
        <v>15000</v>
      </c>
      <c r="G80" s="27"/>
      <c r="H80" s="27" t="s">
        <v>74</v>
      </c>
      <c r="I80" s="27" t="s">
        <v>75</v>
      </c>
      <c r="J80" s="27">
        <v>5</v>
      </c>
      <c r="K80" s="27" t="s">
        <v>77</v>
      </c>
      <c r="L80" s="27" t="s">
        <v>118</v>
      </c>
      <c r="M80" s="27"/>
      <c r="N80" s="27"/>
      <c r="O80" s="27"/>
      <c r="P80" s="26">
        <v>0.4777777777777778</v>
      </c>
      <c r="Q80" s="26">
        <v>0.52083333333333337</v>
      </c>
      <c r="R80" s="26">
        <f t="shared" si="2"/>
        <v>4.3055555555555569E-2</v>
      </c>
      <c r="S80" s="224"/>
    </row>
    <row r="81" spans="1:19" hidden="1" x14ac:dyDescent="0.25">
      <c r="A81" s="223">
        <v>25772</v>
      </c>
      <c r="B81" s="27"/>
      <c r="C81" s="27" t="s">
        <v>260</v>
      </c>
      <c r="D81" s="224">
        <v>45791</v>
      </c>
      <c r="E81" s="27" t="s">
        <v>66</v>
      </c>
      <c r="F81" s="27">
        <v>15000</v>
      </c>
      <c r="G81" s="27"/>
      <c r="H81" s="27" t="s">
        <v>74</v>
      </c>
      <c r="I81" s="27" t="s">
        <v>75</v>
      </c>
      <c r="J81" s="27">
        <v>3</v>
      </c>
      <c r="K81" s="27" t="s">
        <v>261</v>
      </c>
      <c r="L81" s="27" t="s">
        <v>116</v>
      </c>
      <c r="M81" s="27"/>
      <c r="N81" s="27"/>
      <c r="O81" s="27"/>
      <c r="P81" s="26">
        <v>0.48472222222222222</v>
      </c>
      <c r="Q81" s="26">
        <v>0.59027777777777779</v>
      </c>
      <c r="R81" s="26">
        <f t="shared" si="2"/>
        <v>0.10555555555555557</v>
      </c>
      <c r="S81" s="224"/>
    </row>
    <row r="82" spans="1:19" hidden="1" x14ac:dyDescent="0.25">
      <c r="A82" s="223">
        <v>25774</v>
      </c>
      <c r="B82" s="27"/>
      <c r="C82" s="27" t="s">
        <v>262</v>
      </c>
      <c r="D82" s="224">
        <v>45791</v>
      </c>
      <c r="E82" s="27" t="s">
        <v>66</v>
      </c>
      <c r="F82" s="27">
        <v>15000</v>
      </c>
      <c r="G82" s="27"/>
      <c r="H82" s="27" t="s">
        <v>74</v>
      </c>
      <c r="I82" s="27" t="s">
        <v>75</v>
      </c>
      <c r="J82" s="27">
        <v>5</v>
      </c>
      <c r="K82" s="27" t="s">
        <v>261</v>
      </c>
      <c r="L82" s="27" t="s">
        <v>116</v>
      </c>
      <c r="M82" s="27"/>
      <c r="N82" s="27"/>
      <c r="O82" s="27"/>
      <c r="P82" s="26">
        <v>0.32291666666666669</v>
      </c>
      <c r="Q82" s="26">
        <v>0.4513888888888889</v>
      </c>
      <c r="R82" s="26">
        <f t="shared" si="2"/>
        <v>0.12847222222222221</v>
      </c>
      <c r="S82" s="224"/>
    </row>
    <row r="83" spans="1:19" hidden="1" x14ac:dyDescent="0.25">
      <c r="A83" s="223">
        <v>25775</v>
      </c>
      <c r="B83" s="27"/>
      <c r="C83" s="27" t="s">
        <v>78</v>
      </c>
      <c r="D83" s="224">
        <v>45791</v>
      </c>
      <c r="E83" s="27" t="s">
        <v>66</v>
      </c>
      <c r="F83" s="27">
        <v>15000</v>
      </c>
      <c r="G83" s="27"/>
      <c r="H83" s="27" t="s">
        <v>74</v>
      </c>
      <c r="I83" s="27" t="s">
        <v>75</v>
      </c>
      <c r="J83" s="27">
        <v>5</v>
      </c>
      <c r="K83" s="27" t="s">
        <v>77</v>
      </c>
      <c r="L83" s="27" t="s">
        <v>118</v>
      </c>
      <c r="M83" s="27"/>
      <c r="N83" s="27"/>
      <c r="O83" s="27"/>
      <c r="P83" s="26">
        <v>0.3298611111111111</v>
      </c>
      <c r="Q83" s="26">
        <v>0.41388888888888886</v>
      </c>
      <c r="R83" s="26">
        <f t="shared" si="2"/>
        <v>8.4027777777777757E-2</v>
      </c>
      <c r="S83" s="224"/>
    </row>
    <row r="84" spans="1:19" hidden="1" x14ac:dyDescent="0.25">
      <c r="A84" s="223">
        <v>25776</v>
      </c>
      <c r="B84" s="27"/>
      <c r="C84" s="27" t="s">
        <v>78</v>
      </c>
      <c r="D84" s="224">
        <v>45791</v>
      </c>
      <c r="E84" s="27" t="s">
        <v>66</v>
      </c>
      <c r="F84" s="27">
        <v>5000</v>
      </c>
      <c r="G84" s="27"/>
      <c r="H84" s="27" t="s">
        <v>74</v>
      </c>
      <c r="I84" s="27" t="s">
        <v>75</v>
      </c>
      <c r="J84" s="27">
        <v>3</v>
      </c>
      <c r="K84" s="27" t="s">
        <v>261</v>
      </c>
      <c r="L84" s="27" t="s">
        <v>116</v>
      </c>
      <c r="M84" s="27"/>
      <c r="N84" s="27"/>
      <c r="O84" s="27"/>
      <c r="P84" s="26">
        <v>0.46180555555555558</v>
      </c>
      <c r="Q84" s="26">
        <v>0.4777777777777778</v>
      </c>
      <c r="R84" s="26">
        <f t="shared" si="2"/>
        <v>1.5972222222222221E-2</v>
      </c>
      <c r="S84" s="224"/>
    </row>
    <row r="85" spans="1:19" hidden="1" x14ac:dyDescent="0.25">
      <c r="A85" s="223">
        <v>25777</v>
      </c>
      <c r="B85" s="27"/>
      <c r="C85" s="27" t="s">
        <v>83</v>
      </c>
      <c r="D85" s="224">
        <v>45791</v>
      </c>
      <c r="E85" s="27" t="s">
        <v>66</v>
      </c>
      <c r="F85" s="27">
        <v>1000</v>
      </c>
      <c r="G85" s="27"/>
      <c r="H85" s="27" t="s">
        <v>74</v>
      </c>
      <c r="I85" s="27" t="s">
        <v>75</v>
      </c>
      <c r="J85" s="27">
        <v>5</v>
      </c>
      <c r="K85" s="27" t="s">
        <v>77</v>
      </c>
      <c r="L85" s="27" t="s">
        <v>118</v>
      </c>
      <c r="M85" s="27"/>
      <c r="N85" s="27"/>
      <c r="O85" s="27"/>
      <c r="P85" s="26">
        <v>0.43402777777777779</v>
      </c>
      <c r="Q85" s="26">
        <v>0.47222222222222221</v>
      </c>
      <c r="R85" s="26">
        <f t="shared" ref="R85:R86" si="4">+Q85-P85</f>
        <v>3.819444444444442E-2</v>
      </c>
      <c r="S85" s="224"/>
    </row>
    <row r="86" spans="1:19" hidden="1" x14ac:dyDescent="0.25">
      <c r="A86" s="223">
        <v>25778</v>
      </c>
      <c r="B86" s="27"/>
      <c r="C86" s="27" t="s">
        <v>99</v>
      </c>
      <c r="D86" s="224">
        <v>45791</v>
      </c>
      <c r="E86" s="27" t="s">
        <v>66</v>
      </c>
      <c r="F86" s="27">
        <v>8000</v>
      </c>
      <c r="G86" s="27"/>
      <c r="H86" s="27" t="s">
        <v>74</v>
      </c>
      <c r="I86" s="27" t="s">
        <v>75</v>
      </c>
      <c r="J86" s="27">
        <v>3</v>
      </c>
      <c r="K86" s="27" t="s">
        <v>261</v>
      </c>
      <c r="L86" s="27" t="s">
        <v>116</v>
      </c>
      <c r="M86" s="27"/>
      <c r="N86" s="27"/>
      <c r="O86" s="27"/>
      <c r="P86" s="26">
        <v>0.60416666666666663</v>
      </c>
      <c r="Q86" s="26">
        <v>0.70833333333333337</v>
      </c>
      <c r="R86" s="26">
        <f t="shared" si="4"/>
        <v>0.10416666666666674</v>
      </c>
      <c r="S86" s="224"/>
    </row>
    <row r="87" spans="1:19" hidden="1" x14ac:dyDescent="0.25">
      <c r="A87" s="223">
        <v>25779</v>
      </c>
      <c r="B87" s="27"/>
      <c r="C87" s="27" t="s">
        <v>110</v>
      </c>
      <c r="D87" s="224">
        <v>45791</v>
      </c>
      <c r="E87" s="27"/>
      <c r="F87" s="27"/>
      <c r="G87" s="27"/>
      <c r="H87" s="256"/>
      <c r="I87" s="339" t="s">
        <v>86</v>
      </c>
      <c r="J87" s="27">
        <v>7</v>
      </c>
      <c r="K87" s="27" t="s">
        <v>87</v>
      </c>
      <c r="L87" s="356" t="s">
        <v>112</v>
      </c>
      <c r="M87" s="27" t="s">
        <v>117</v>
      </c>
      <c r="N87" s="27" t="s">
        <v>263</v>
      </c>
      <c r="O87" s="27" t="s">
        <v>115</v>
      </c>
      <c r="P87" s="26">
        <v>0.375</v>
      </c>
      <c r="Q87" s="26">
        <v>0.70833333333333337</v>
      </c>
      <c r="R87" s="26">
        <f>+Q87-P87</f>
        <v>0.33333333333333337</v>
      </c>
      <c r="S87" s="224" t="s">
        <v>199</v>
      </c>
    </row>
    <row r="88" spans="1:19" hidden="1" x14ac:dyDescent="0.25">
      <c r="A88" s="223">
        <v>25780</v>
      </c>
      <c r="B88" s="27"/>
      <c r="C88" s="27" t="s">
        <v>128</v>
      </c>
      <c r="D88" s="224">
        <v>45791</v>
      </c>
      <c r="E88" s="27"/>
      <c r="F88" s="27">
        <v>5000</v>
      </c>
      <c r="G88" s="27"/>
      <c r="H88" s="27" t="s">
        <v>76</v>
      </c>
      <c r="I88" s="27" t="s">
        <v>85</v>
      </c>
      <c r="J88" s="27">
        <v>1</v>
      </c>
      <c r="K88" s="27" t="s">
        <v>264</v>
      </c>
      <c r="L88" s="27" t="s">
        <v>201</v>
      </c>
      <c r="M88" s="27" t="s">
        <v>265</v>
      </c>
      <c r="N88" s="27"/>
      <c r="O88" s="27"/>
      <c r="P88" s="26">
        <v>0.41666666666666669</v>
      </c>
      <c r="Q88" s="26">
        <v>0.54166666666666663</v>
      </c>
      <c r="R88" s="26">
        <f t="shared" ref="R88:R89" si="5">+Q88-P88</f>
        <v>0.12499999999999994</v>
      </c>
      <c r="S88" s="224"/>
    </row>
    <row r="89" spans="1:19" hidden="1" x14ac:dyDescent="0.25">
      <c r="A89" s="223">
        <v>25781</v>
      </c>
      <c r="B89" s="27"/>
      <c r="C89" s="27" t="s">
        <v>110</v>
      </c>
      <c r="D89" s="224">
        <v>45791</v>
      </c>
      <c r="E89" s="27"/>
      <c r="F89" s="27">
        <v>5000</v>
      </c>
      <c r="G89" s="27"/>
      <c r="H89" s="27" t="s">
        <v>76</v>
      </c>
      <c r="I89" s="27" t="s">
        <v>85</v>
      </c>
      <c r="J89" s="27">
        <v>8</v>
      </c>
      <c r="K89" s="27" t="s">
        <v>266</v>
      </c>
      <c r="L89" s="27" t="s">
        <v>267</v>
      </c>
      <c r="M89" s="27"/>
      <c r="N89" s="27"/>
      <c r="O89" s="27"/>
      <c r="P89" s="26">
        <v>0.47916666666666669</v>
      </c>
      <c r="Q89" s="26">
        <v>0.64583333333333337</v>
      </c>
      <c r="R89" s="26">
        <f t="shared" si="5"/>
        <v>0.16666666666666669</v>
      </c>
      <c r="S89" s="224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323" t="s">
        <v>9</v>
      </c>
      <c r="C4" s="323" t="s">
        <v>63</v>
      </c>
      <c r="D4" s="323" t="s">
        <v>223</v>
      </c>
    </row>
    <row r="5" spans="2:6" x14ac:dyDescent="0.25">
      <c r="B5" s="27" t="s">
        <v>145</v>
      </c>
      <c r="C5" s="322" t="s">
        <v>222</v>
      </c>
      <c r="D5" s="324">
        <v>45777</v>
      </c>
      <c r="E5" t="s">
        <v>224</v>
      </c>
      <c r="F5" t="s">
        <v>226</v>
      </c>
    </row>
    <row r="6" spans="2:6" x14ac:dyDescent="0.25">
      <c r="B6" s="27" t="s">
        <v>145</v>
      </c>
      <c r="C6" t="s">
        <v>146</v>
      </c>
      <c r="D6" s="324">
        <v>45777</v>
      </c>
      <c r="E6" t="s">
        <v>224</v>
      </c>
      <c r="F6" t="s">
        <v>226</v>
      </c>
    </row>
    <row r="7" spans="2:6" x14ac:dyDescent="0.25">
      <c r="B7" s="27" t="s">
        <v>150</v>
      </c>
      <c r="C7" t="s">
        <v>153</v>
      </c>
      <c r="D7" s="324">
        <v>45777</v>
      </c>
      <c r="E7" t="s">
        <v>224</v>
      </c>
      <c r="F7" t="s">
        <v>225</v>
      </c>
    </row>
    <row r="8" spans="2:6" x14ac:dyDescent="0.25">
      <c r="B8" s="104" t="s">
        <v>147</v>
      </c>
      <c r="C8" t="s">
        <v>221</v>
      </c>
      <c r="D8" s="324">
        <v>45789</v>
      </c>
      <c r="E8" t="s">
        <v>224</v>
      </c>
    </row>
    <row r="9" spans="2:6" x14ac:dyDescent="0.25">
      <c r="B9" s="27" t="s">
        <v>229</v>
      </c>
      <c r="C9" t="s">
        <v>231</v>
      </c>
      <c r="D9" s="324">
        <v>45789</v>
      </c>
      <c r="E9" t="s">
        <v>224</v>
      </c>
    </row>
    <row r="12" spans="2:6" x14ac:dyDescent="0.25">
      <c r="B12" s="27"/>
    </row>
    <row r="16" spans="2:6" x14ac:dyDescent="0.25">
      <c r="C16">
        <f>400*5</f>
        <v>2000</v>
      </c>
    </row>
    <row r="19" spans="2:6" x14ac:dyDescent="0.25">
      <c r="B19" s="27" t="s">
        <v>145</v>
      </c>
      <c r="C19" s="322" t="s">
        <v>227</v>
      </c>
      <c r="D19" s="324">
        <v>45789</v>
      </c>
      <c r="E19" t="s">
        <v>224</v>
      </c>
      <c r="F19" t="s">
        <v>228</v>
      </c>
    </row>
    <row r="20" spans="2:6" x14ac:dyDescent="0.25">
      <c r="B20" s="27" t="s">
        <v>229</v>
      </c>
      <c r="C20" s="322" t="s">
        <v>230</v>
      </c>
      <c r="D20" s="324">
        <v>45789</v>
      </c>
      <c r="E20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216" t="s">
        <v>62</v>
      </c>
      <c r="B1" s="217" t="s">
        <v>63</v>
      </c>
      <c r="C1" s="218" t="s">
        <v>64</v>
      </c>
      <c r="D1" s="218" t="s">
        <v>65</v>
      </c>
      <c r="E1" s="219" t="s">
        <v>66</v>
      </c>
      <c r="F1" s="219" t="s">
        <v>67</v>
      </c>
      <c r="G1" s="217" t="s">
        <v>68</v>
      </c>
      <c r="H1" s="220" t="s">
        <v>69</v>
      </c>
      <c r="I1" s="221" t="s">
        <v>70</v>
      </c>
      <c r="J1" s="220" t="s">
        <v>71</v>
      </c>
      <c r="K1" s="217" t="s">
        <v>16</v>
      </c>
      <c r="L1" s="217" t="s">
        <v>16</v>
      </c>
      <c r="M1" s="217" t="s">
        <v>16</v>
      </c>
      <c r="N1" s="217" t="s">
        <v>16</v>
      </c>
      <c r="O1" s="222" t="s">
        <v>72</v>
      </c>
      <c r="P1" s="222" t="s">
        <v>73</v>
      </c>
      <c r="Q1" s="222" t="s">
        <v>25</v>
      </c>
      <c r="R1" s="218" t="s">
        <v>199</v>
      </c>
    </row>
    <row r="2" spans="1:18" hidden="1" x14ac:dyDescent="0.25">
      <c r="A2" s="223">
        <v>24246</v>
      </c>
      <c r="B2" s="27" t="s">
        <v>200</v>
      </c>
      <c r="C2" s="224">
        <v>45779</v>
      </c>
      <c r="D2" s="27"/>
      <c r="E2" s="27"/>
      <c r="F2" s="27"/>
      <c r="G2" s="27"/>
      <c r="H2" s="27" t="s">
        <v>85</v>
      </c>
      <c r="I2" s="27">
        <v>1</v>
      </c>
      <c r="J2" s="27" t="s">
        <v>82</v>
      </c>
      <c r="K2" s="27" t="s">
        <v>201</v>
      </c>
      <c r="L2" s="27" t="s">
        <v>116</v>
      </c>
      <c r="M2" s="27"/>
      <c r="N2" s="27"/>
      <c r="O2" s="26">
        <v>0.375</v>
      </c>
      <c r="P2" s="256"/>
      <c r="Q2" s="26">
        <f>+P2-O2</f>
        <v>-0.375</v>
      </c>
      <c r="R2" s="224"/>
    </row>
    <row r="3" spans="1:18" hidden="1" x14ac:dyDescent="0.25">
      <c r="A3" s="223">
        <v>24250</v>
      </c>
      <c r="B3" s="27" t="s">
        <v>200</v>
      </c>
      <c r="C3" s="224">
        <v>45779</v>
      </c>
      <c r="D3" s="27" t="s">
        <v>67</v>
      </c>
      <c r="E3" s="27">
        <v>9770</v>
      </c>
      <c r="F3" s="27"/>
      <c r="G3" s="27" t="s">
        <v>125</v>
      </c>
      <c r="H3" s="27" t="s">
        <v>86</v>
      </c>
      <c r="I3" s="27">
        <v>7</v>
      </c>
      <c r="J3" s="27" t="s">
        <v>82</v>
      </c>
      <c r="K3" s="321" t="s">
        <v>112</v>
      </c>
      <c r="L3" s="27"/>
      <c r="M3" s="27"/>
      <c r="N3" s="27"/>
      <c r="O3" s="26">
        <v>0.375</v>
      </c>
      <c r="P3" s="26">
        <v>0.4861111111111111</v>
      </c>
      <c r="Q3" s="26">
        <f t="shared" ref="Q3:Q66" si="0">+P3-O3</f>
        <v>0.1111111111111111</v>
      </c>
      <c r="R3" s="224" t="s">
        <v>199</v>
      </c>
    </row>
    <row r="4" spans="1:18" hidden="1" x14ac:dyDescent="0.25">
      <c r="A4" s="223">
        <v>25555</v>
      </c>
      <c r="B4" s="27" t="s">
        <v>78</v>
      </c>
      <c r="C4" s="224">
        <v>45780</v>
      </c>
      <c r="D4" s="27" t="s">
        <v>66</v>
      </c>
      <c r="E4" s="27">
        <v>15000</v>
      </c>
      <c r="F4" s="27"/>
      <c r="G4" s="27" t="s">
        <v>74</v>
      </c>
      <c r="H4" s="27" t="s">
        <v>75</v>
      </c>
      <c r="I4" s="27">
        <v>13</v>
      </c>
      <c r="J4" s="27" t="s">
        <v>104</v>
      </c>
      <c r="K4" s="27" t="s">
        <v>103</v>
      </c>
      <c r="L4" s="27"/>
      <c r="M4" s="27"/>
      <c r="N4" s="27"/>
      <c r="O4" s="26">
        <v>0.55208333333333337</v>
      </c>
      <c r="P4" s="26">
        <v>0.58333333333333337</v>
      </c>
      <c r="Q4" s="26">
        <f t="shared" si="0"/>
        <v>3.125E-2</v>
      </c>
      <c r="R4" s="224"/>
    </row>
    <row r="5" spans="1:18" x14ac:dyDescent="0.25">
      <c r="A5" s="223">
        <v>25565</v>
      </c>
      <c r="B5" s="27" t="s">
        <v>141</v>
      </c>
      <c r="C5" s="224">
        <v>45783</v>
      </c>
      <c r="D5" s="27" t="s">
        <v>66</v>
      </c>
      <c r="E5" s="27">
        <v>8000</v>
      </c>
      <c r="F5" s="27"/>
      <c r="G5" s="27" t="s">
        <v>74</v>
      </c>
      <c r="H5" s="27" t="s">
        <v>75</v>
      </c>
      <c r="I5" s="27">
        <v>13</v>
      </c>
      <c r="J5" s="27" t="s">
        <v>104</v>
      </c>
      <c r="K5" s="27"/>
      <c r="L5" s="27"/>
      <c r="M5" s="27"/>
      <c r="N5" s="27"/>
      <c r="O5" s="26">
        <v>0.37152777777777773</v>
      </c>
      <c r="P5" s="26">
        <v>0.41944444444444445</v>
      </c>
      <c r="Q5" s="26">
        <f t="shared" si="0"/>
        <v>4.7916666666666718E-2</v>
      </c>
      <c r="R5" s="224"/>
    </row>
    <row r="6" spans="1:18" hidden="1" x14ac:dyDescent="0.25">
      <c r="A6" s="223">
        <v>25582</v>
      </c>
      <c r="B6" s="27" t="s">
        <v>202</v>
      </c>
      <c r="C6" s="224">
        <v>45780</v>
      </c>
      <c r="D6" s="27" t="s">
        <v>67</v>
      </c>
      <c r="E6" s="27">
        <v>8600</v>
      </c>
      <c r="F6" s="27"/>
      <c r="G6" s="27" t="s">
        <v>80</v>
      </c>
      <c r="H6" s="27" t="s">
        <v>75</v>
      </c>
      <c r="I6" s="27">
        <v>13</v>
      </c>
      <c r="J6" s="27" t="s">
        <v>104</v>
      </c>
      <c r="K6" s="27" t="s">
        <v>103</v>
      </c>
      <c r="L6" s="27"/>
      <c r="M6" s="27"/>
      <c r="N6" s="27"/>
      <c r="O6" s="26">
        <v>0.34027777777777773</v>
      </c>
      <c r="P6" s="26">
        <v>0.35694444444444445</v>
      </c>
      <c r="Q6" s="26">
        <f t="shared" si="0"/>
        <v>1.6666666666666718E-2</v>
      </c>
      <c r="R6" s="224"/>
    </row>
    <row r="7" spans="1:18" hidden="1" x14ac:dyDescent="0.25">
      <c r="A7" s="223">
        <v>25591</v>
      </c>
      <c r="B7" s="27" t="s">
        <v>92</v>
      </c>
      <c r="C7" s="224">
        <v>45782</v>
      </c>
      <c r="D7" s="27" t="s">
        <v>66</v>
      </c>
      <c r="E7" s="27">
        <v>16780</v>
      </c>
      <c r="F7" s="27"/>
      <c r="G7" s="27" t="s">
        <v>76</v>
      </c>
      <c r="H7" s="27" t="s">
        <v>75</v>
      </c>
      <c r="I7" s="27">
        <v>6</v>
      </c>
      <c r="J7" s="27" t="s">
        <v>106</v>
      </c>
      <c r="K7" s="27"/>
      <c r="L7" s="27"/>
      <c r="M7" s="27"/>
      <c r="N7" s="27"/>
      <c r="O7" s="26">
        <v>0.59722222222222221</v>
      </c>
      <c r="P7" s="26">
        <v>0.7895833333333333</v>
      </c>
      <c r="Q7" s="26">
        <f t="shared" si="0"/>
        <v>0.19236111111111109</v>
      </c>
      <c r="R7" s="224"/>
    </row>
    <row r="8" spans="1:18" hidden="1" x14ac:dyDescent="0.25">
      <c r="A8" s="223">
        <v>25597</v>
      </c>
      <c r="B8" s="27" t="s">
        <v>78</v>
      </c>
      <c r="C8" s="224">
        <v>45780</v>
      </c>
      <c r="D8" s="27" t="s">
        <v>66</v>
      </c>
      <c r="E8" s="27">
        <v>15000</v>
      </c>
      <c r="F8" s="27"/>
      <c r="G8" s="27" t="s">
        <v>74</v>
      </c>
      <c r="H8" s="27" t="s">
        <v>75</v>
      </c>
      <c r="I8" s="27">
        <v>5</v>
      </c>
      <c r="J8" s="27" t="s">
        <v>93</v>
      </c>
      <c r="K8" s="27"/>
      <c r="L8" s="27"/>
      <c r="M8" s="27"/>
      <c r="N8" s="27"/>
      <c r="O8" s="26">
        <v>0.34375</v>
      </c>
      <c r="P8" s="26">
        <v>0.3666666666666667</v>
      </c>
      <c r="Q8" s="26">
        <f t="shared" si="0"/>
        <v>2.2916666666666696E-2</v>
      </c>
      <c r="R8" s="224"/>
    </row>
    <row r="9" spans="1:18" hidden="1" x14ac:dyDescent="0.25">
      <c r="A9" s="223">
        <v>25598</v>
      </c>
      <c r="B9" s="27" t="s">
        <v>99</v>
      </c>
      <c r="C9" s="224">
        <v>45782</v>
      </c>
      <c r="D9" s="27" t="s">
        <v>66</v>
      </c>
      <c r="E9" s="27">
        <v>15000</v>
      </c>
      <c r="F9" s="27"/>
      <c r="G9" s="27" t="s">
        <v>74</v>
      </c>
      <c r="H9" s="27" t="s">
        <v>75</v>
      </c>
      <c r="I9" s="27">
        <v>6</v>
      </c>
      <c r="J9" s="27" t="s">
        <v>104</v>
      </c>
      <c r="K9" s="27" t="s">
        <v>129</v>
      </c>
      <c r="L9" s="27"/>
      <c r="M9" s="27"/>
      <c r="N9" s="27"/>
      <c r="O9" s="26">
        <v>0.61111111111111105</v>
      </c>
      <c r="P9" s="26">
        <v>0.70833333333333337</v>
      </c>
      <c r="Q9" s="26">
        <f t="shared" si="0"/>
        <v>9.7222222222222321E-2</v>
      </c>
      <c r="R9" s="224"/>
    </row>
    <row r="10" spans="1:18" hidden="1" x14ac:dyDescent="0.25">
      <c r="A10" s="223">
        <v>25631</v>
      </c>
      <c r="B10" s="27" t="s">
        <v>81</v>
      </c>
      <c r="C10" s="224">
        <v>45779</v>
      </c>
      <c r="D10" s="27" t="s">
        <v>66</v>
      </c>
      <c r="E10" s="27">
        <v>15000</v>
      </c>
      <c r="F10" s="27"/>
      <c r="G10" s="27" t="s">
        <v>74</v>
      </c>
      <c r="H10" s="27" t="s">
        <v>75</v>
      </c>
      <c r="I10" s="27">
        <v>5</v>
      </c>
      <c r="J10" s="27" t="s">
        <v>77</v>
      </c>
      <c r="K10" s="27" t="s">
        <v>103</v>
      </c>
      <c r="L10" s="27"/>
      <c r="M10" s="27"/>
      <c r="N10" s="27"/>
      <c r="O10" s="26">
        <v>0.46875</v>
      </c>
      <c r="P10" s="26">
        <v>0.48749999999999999</v>
      </c>
      <c r="Q10" s="26">
        <f t="shared" si="0"/>
        <v>1.8749999999999989E-2</v>
      </c>
      <c r="R10" s="224"/>
    </row>
    <row r="11" spans="1:18" hidden="1" x14ac:dyDescent="0.25">
      <c r="A11" s="223">
        <v>25632</v>
      </c>
      <c r="B11" s="27" t="s">
        <v>83</v>
      </c>
      <c r="C11" s="224">
        <v>45779</v>
      </c>
      <c r="D11" s="27" t="s">
        <v>66</v>
      </c>
      <c r="E11" s="256"/>
      <c r="F11" s="27"/>
      <c r="G11" s="27" t="s">
        <v>74</v>
      </c>
      <c r="H11" s="27" t="s">
        <v>75</v>
      </c>
      <c r="I11" s="27">
        <v>5</v>
      </c>
      <c r="J11" s="27" t="s">
        <v>77</v>
      </c>
      <c r="K11" s="27" t="s">
        <v>103</v>
      </c>
      <c r="L11" s="27"/>
      <c r="M11" s="27"/>
      <c r="N11" s="27"/>
      <c r="O11" s="26">
        <v>0.53125</v>
      </c>
      <c r="P11" s="26">
        <v>0.55069444444444449</v>
      </c>
      <c r="Q11" s="26">
        <f t="shared" si="0"/>
        <v>1.9444444444444486E-2</v>
      </c>
      <c r="R11" s="224"/>
    </row>
    <row r="12" spans="1:18" hidden="1" x14ac:dyDescent="0.25">
      <c r="A12" s="223">
        <v>25633</v>
      </c>
      <c r="B12" s="27" t="s">
        <v>109</v>
      </c>
      <c r="C12" s="224">
        <v>45779</v>
      </c>
      <c r="D12" s="27" t="s">
        <v>66</v>
      </c>
      <c r="E12" s="27">
        <v>15000</v>
      </c>
      <c r="F12" s="27"/>
      <c r="G12" s="27" t="s">
        <v>74</v>
      </c>
      <c r="H12" s="27" t="s">
        <v>75</v>
      </c>
      <c r="I12" s="27">
        <v>3</v>
      </c>
      <c r="J12" s="27" t="s">
        <v>108</v>
      </c>
      <c r="K12" s="27"/>
      <c r="L12" s="27"/>
      <c r="M12" s="27"/>
      <c r="N12" s="27"/>
      <c r="O12" s="26">
        <v>0.64583333333333337</v>
      </c>
      <c r="P12" s="26">
        <v>0.67222222222222217</v>
      </c>
      <c r="Q12" s="26">
        <f t="shared" si="0"/>
        <v>2.6388888888888795E-2</v>
      </c>
      <c r="R12" s="224"/>
    </row>
    <row r="13" spans="1:18" hidden="1" x14ac:dyDescent="0.25">
      <c r="A13" s="223">
        <v>25634</v>
      </c>
      <c r="B13" s="27" t="s">
        <v>111</v>
      </c>
      <c r="C13" s="224">
        <v>45779</v>
      </c>
      <c r="D13" s="27" t="s">
        <v>66</v>
      </c>
      <c r="E13" s="27">
        <v>5000</v>
      </c>
      <c r="F13" s="27"/>
      <c r="G13" s="27" t="s">
        <v>74</v>
      </c>
      <c r="H13" s="27" t="s">
        <v>75</v>
      </c>
      <c r="I13" s="27">
        <v>3</v>
      </c>
      <c r="J13" s="27" t="s">
        <v>108</v>
      </c>
      <c r="K13" s="27"/>
      <c r="L13" s="27"/>
      <c r="M13" s="27"/>
      <c r="N13" s="27"/>
      <c r="O13" s="26">
        <v>0.25694444444444448</v>
      </c>
      <c r="P13" s="26">
        <v>0.27777777777777779</v>
      </c>
      <c r="Q13" s="26">
        <f t="shared" si="0"/>
        <v>2.0833333333333315E-2</v>
      </c>
      <c r="R13" s="224"/>
    </row>
    <row r="14" spans="1:18" hidden="1" x14ac:dyDescent="0.25">
      <c r="A14" s="223">
        <v>25635</v>
      </c>
      <c r="B14" s="27" t="s">
        <v>99</v>
      </c>
      <c r="C14" s="224">
        <v>45779</v>
      </c>
      <c r="D14" s="27" t="s">
        <v>66</v>
      </c>
      <c r="E14" s="27">
        <v>15000</v>
      </c>
      <c r="F14" s="27"/>
      <c r="G14" s="27" t="s">
        <v>74</v>
      </c>
      <c r="H14" s="27" t="s">
        <v>75</v>
      </c>
      <c r="I14" s="27">
        <v>6</v>
      </c>
      <c r="J14" s="27" t="s">
        <v>106</v>
      </c>
      <c r="K14" s="27"/>
      <c r="L14" s="27"/>
      <c r="M14" s="27"/>
      <c r="N14" s="27"/>
      <c r="O14" s="26">
        <v>0.56944444444444442</v>
      </c>
      <c r="P14" s="26">
        <v>0.58680555555555558</v>
      </c>
      <c r="Q14" s="26">
        <f t="shared" si="0"/>
        <v>1.736111111111116E-2</v>
      </c>
      <c r="R14" s="224"/>
    </row>
    <row r="15" spans="1:18" hidden="1" x14ac:dyDescent="0.25">
      <c r="A15" s="223" t="s">
        <v>203</v>
      </c>
      <c r="B15" s="27" t="s">
        <v>141</v>
      </c>
      <c r="C15" s="224">
        <v>45779</v>
      </c>
      <c r="D15" s="27" t="s">
        <v>66</v>
      </c>
      <c r="E15" s="27">
        <v>6000</v>
      </c>
      <c r="F15" s="27"/>
      <c r="G15" s="27" t="s">
        <v>74</v>
      </c>
      <c r="H15" s="27" t="s">
        <v>75</v>
      </c>
      <c r="I15" s="27">
        <v>5</v>
      </c>
      <c r="J15" s="27" t="s">
        <v>77</v>
      </c>
      <c r="K15" s="27" t="s">
        <v>103</v>
      </c>
      <c r="L15" s="27"/>
      <c r="M15" s="27"/>
      <c r="N15" s="27"/>
      <c r="O15" s="26">
        <v>0.3611111111111111</v>
      </c>
      <c r="P15" s="26">
        <v>0.3888888888888889</v>
      </c>
      <c r="Q15" s="26">
        <f t="shared" si="0"/>
        <v>2.777777777777779E-2</v>
      </c>
      <c r="R15" s="224"/>
    </row>
    <row r="16" spans="1:18" hidden="1" x14ac:dyDescent="0.25">
      <c r="A16" s="223">
        <v>25636</v>
      </c>
      <c r="B16" s="27" t="s">
        <v>78</v>
      </c>
      <c r="C16" s="224">
        <v>45779</v>
      </c>
      <c r="D16" s="27" t="s">
        <v>66</v>
      </c>
      <c r="E16" s="27">
        <v>15000</v>
      </c>
      <c r="F16" s="27"/>
      <c r="G16" s="27" t="s">
        <v>74</v>
      </c>
      <c r="H16" s="27" t="s">
        <v>75</v>
      </c>
      <c r="I16" s="27">
        <v>3</v>
      </c>
      <c r="J16" s="27" t="s">
        <v>108</v>
      </c>
      <c r="K16" s="27"/>
      <c r="L16" s="27"/>
      <c r="M16" s="27"/>
      <c r="N16" s="27"/>
      <c r="O16" s="26">
        <v>0.33333333333333331</v>
      </c>
      <c r="P16" s="26">
        <v>0.3611111111111111</v>
      </c>
      <c r="Q16" s="26">
        <f t="shared" si="0"/>
        <v>2.777777777777779E-2</v>
      </c>
      <c r="R16" s="224"/>
    </row>
    <row r="17" spans="1:18" hidden="1" x14ac:dyDescent="0.25">
      <c r="A17" s="223">
        <v>25637</v>
      </c>
      <c r="B17" s="27" t="s">
        <v>78</v>
      </c>
      <c r="C17" s="224">
        <v>45779</v>
      </c>
      <c r="D17" s="27" t="s">
        <v>66</v>
      </c>
      <c r="E17" s="27">
        <v>15000</v>
      </c>
      <c r="F17" s="27"/>
      <c r="G17" s="27" t="s">
        <v>74</v>
      </c>
      <c r="H17" s="27" t="s">
        <v>75</v>
      </c>
      <c r="I17" s="27">
        <v>3</v>
      </c>
      <c r="J17" s="27" t="s">
        <v>108</v>
      </c>
      <c r="K17" s="27"/>
      <c r="L17" s="27"/>
      <c r="M17" s="27"/>
      <c r="N17" s="27"/>
      <c r="O17" s="26">
        <v>0.47916666666666669</v>
      </c>
      <c r="P17" s="26">
        <v>0.5</v>
      </c>
      <c r="Q17" s="26">
        <f t="shared" si="0"/>
        <v>2.0833333333333315E-2</v>
      </c>
      <c r="R17" s="224"/>
    </row>
    <row r="18" spans="1:18" hidden="1" x14ac:dyDescent="0.25">
      <c r="A18" s="223">
        <v>25639</v>
      </c>
      <c r="B18" s="27" t="s">
        <v>99</v>
      </c>
      <c r="C18" s="224">
        <v>45779</v>
      </c>
      <c r="D18" s="27" t="s">
        <v>66</v>
      </c>
      <c r="E18" s="27">
        <v>15000</v>
      </c>
      <c r="F18" s="27"/>
      <c r="G18" s="27" t="s">
        <v>74</v>
      </c>
      <c r="H18" s="27" t="s">
        <v>75</v>
      </c>
      <c r="I18" s="27">
        <v>6</v>
      </c>
      <c r="J18" s="27" t="s">
        <v>106</v>
      </c>
      <c r="K18" s="27"/>
      <c r="L18" s="27"/>
      <c r="M18" s="27"/>
      <c r="N18" s="27"/>
      <c r="O18" s="26">
        <v>0.66666666666666663</v>
      </c>
      <c r="P18" s="26">
        <v>0.73611111111111116</v>
      </c>
      <c r="Q18" s="26">
        <f t="shared" si="0"/>
        <v>6.9444444444444531E-2</v>
      </c>
      <c r="R18" s="224"/>
    </row>
    <row r="19" spans="1:18" hidden="1" x14ac:dyDescent="0.25">
      <c r="A19" s="223">
        <v>25640</v>
      </c>
      <c r="B19" s="27" t="s">
        <v>83</v>
      </c>
      <c r="C19" s="224">
        <v>45779</v>
      </c>
      <c r="D19" s="27" t="s">
        <v>66</v>
      </c>
      <c r="E19" s="27">
        <v>10000</v>
      </c>
      <c r="F19" s="27"/>
      <c r="G19" s="27" t="s">
        <v>74</v>
      </c>
      <c r="H19" s="27" t="s">
        <v>75</v>
      </c>
      <c r="I19" s="27">
        <v>5</v>
      </c>
      <c r="J19" s="27" t="s">
        <v>77</v>
      </c>
      <c r="K19" s="27" t="s">
        <v>103</v>
      </c>
      <c r="L19" s="27"/>
      <c r="M19" s="27"/>
      <c r="N19" s="27"/>
      <c r="O19" s="26">
        <v>0.58680555555555558</v>
      </c>
      <c r="P19" s="26">
        <v>0.60416666666666663</v>
      </c>
      <c r="Q19" s="26">
        <f t="shared" si="0"/>
        <v>1.7361111111111049E-2</v>
      </c>
      <c r="R19" s="224"/>
    </row>
    <row r="20" spans="1:18" hidden="1" x14ac:dyDescent="0.25">
      <c r="A20" s="223">
        <v>25641</v>
      </c>
      <c r="B20" s="27" t="s">
        <v>205</v>
      </c>
      <c r="C20" s="224">
        <v>45779</v>
      </c>
      <c r="D20" s="27"/>
      <c r="E20" s="27"/>
      <c r="F20" s="27"/>
      <c r="G20" s="27"/>
      <c r="H20" s="27" t="s">
        <v>206</v>
      </c>
      <c r="I20" s="256"/>
      <c r="J20" s="27" t="s">
        <v>93</v>
      </c>
      <c r="K20" s="27" t="s">
        <v>207</v>
      </c>
      <c r="L20" s="27"/>
      <c r="M20" s="27"/>
      <c r="N20" s="27"/>
      <c r="O20" s="26">
        <v>0.55277777777777781</v>
      </c>
      <c r="P20" s="26">
        <v>0.6875</v>
      </c>
      <c r="Q20" s="26">
        <f t="shared" si="0"/>
        <v>0.13472222222222219</v>
      </c>
      <c r="R20" s="224"/>
    </row>
    <row r="21" spans="1:18" hidden="1" x14ac:dyDescent="0.25">
      <c r="A21" s="223" t="s">
        <v>204</v>
      </c>
      <c r="B21" s="27" t="s">
        <v>208</v>
      </c>
      <c r="C21" s="224">
        <v>45779</v>
      </c>
      <c r="D21" s="27" t="s">
        <v>66</v>
      </c>
      <c r="E21" s="27">
        <v>7000</v>
      </c>
      <c r="F21" s="27"/>
      <c r="G21" s="27" t="s">
        <v>74</v>
      </c>
      <c r="H21" s="27" t="s">
        <v>75</v>
      </c>
      <c r="I21" s="27">
        <v>5</v>
      </c>
      <c r="J21" s="27" t="s">
        <v>77</v>
      </c>
      <c r="K21" s="27" t="s">
        <v>103</v>
      </c>
      <c r="L21" s="27"/>
      <c r="M21" s="27"/>
      <c r="N21" s="27"/>
      <c r="O21" s="26">
        <v>0.40277777777777773</v>
      </c>
      <c r="P21" s="26">
        <v>0.41250000000000003</v>
      </c>
      <c r="Q21" s="26">
        <f t="shared" si="0"/>
        <v>9.7222222222222987E-3</v>
      </c>
      <c r="R21" s="224"/>
    </row>
    <row r="22" spans="1:18" hidden="1" x14ac:dyDescent="0.25">
      <c r="A22" s="223">
        <v>25643</v>
      </c>
      <c r="B22" s="27" t="s">
        <v>92</v>
      </c>
      <c r="C22" s="224">
        <v>45779</v>
      </c>
      <c r="D22" s="27" t="s">
        <v>66</v>
      </c>
      <c r="E22" s="27">
        <v>16640</v>
      </c>
      <c r="F22" s="27"/>
      <c r="G22" s="27" t="s">
        <v>76</v>
      </c>
      <c r="H22" s="27" t="s">
        <v>75</v>
      </c>
      <c r="I22" s="27">
        <v>6</v>
      </c>
      <c r="J22" s="27" t="s">
        <v>106</v>
      </c>
      <c r="K22" s="27"/>
      <c r="L22" s="27"/>
      <c r="M22" s="27"/>
      <c r="N22" s="27"/>
      <c r="O22" s="26">
        <v>0.35486111111111113</v>
      </c>
      <c r="P22" s="26">
        <v>0.375</v>
      </c>
      <c r="Q22" s="26">
        <f t="shared" si="0"/>
        <v>2.0138888888888873E-2</v>
      </c>
      <c r="R22" s="224"/>
    </row>
    <row r="23" spans="1:18" hidden="1" x14ac:dyDescent="0.25">
      <c r="A23" s="223">
        <v>25644</v>
      </c>
      <c r="B23" s="27" t="s">
        <v>92</v>
      </c>
      <c r="C23" s="224">
        <v>45779</v>
      </c>
      <c r="D23" s="27" t="s">
        <v>66</v>
      </c>
      <c r="E23" s="27">
        <v>17220</v>
      </c>
      <c r="F23" s="27"/>
      <c r="G23" s="27" t="s">
        <v>76</v>
      </c>
      <c r="H23" s="27" t="s">
        <v>75</v>
      </c>
      <c r="I23" s="27">
        <v>6</v>
      </c>
      <c r="J23" s="27" t="s">
        <v>106</v>
      </c>
      <c r="K23" s="27"/>
      <c r="L23" s="27"/>
      <c r="M23" s="27"/>
      <c r="N23" s="27"/>
      <c r="O23" s="26">
        <v>0.45555555555555555</v>
      </c>
      <c r="P23" s="26">
        <v>0.48055555555555557</v>
      </c>
      <c r="Q23" s="26">
        <f t="shared" si="0"/>
        <v>2.5000000000000022E-2</v>
      </c>
      <c r="R23" s="224"/>
    </row>
    <row r="24" spans="1:18" hidden="1" x14ac:dyDescent="0.25">
      <c r="A24" s="223">
        <v>25645</v>
      </c>
      <c r="B24" s="27" t="s">
        <v>209</v>
      </c>
      <c r="C24" s="224">
        <v>45779</v>
      </c>
      <c r="D24" s="27" t="s">
        <v>210</v>
      </c>
      <c r="E24" s="27">
        <v>12510</v>
      </c>
      <c r="F24" s="27"/>
      <c r="G24" s="27" t="s">
        <v>123</v>
      </c>
      <c r="H24" s="27" t="s">
        <v>86</v>
      </c>
      <c r="I24" s="27">
        <v>2</v>
      </c>
      <c r="J24" s="27" t="s">
        <v>104</v>
      </c>
      <c r="K24" s="27" t="s">
        <v>129</v>
      </c>
      <c r="L24" s="27" t="s">
        <v>211</v>
      </c>
      <c r="M24" s="27"/>
      <c r="N24" s="27"/>
      <c r="O24" s="26">
        <v>0.43055555555555558</v>
      </c>
      <c r="P24" s="26">
        <v>0.53125</v>
      </c>
      <c r="Q24" s="26">
        <f t="shared" si="0"/>
        <v>0.10069444444444442</v>
      </c>
      <c r="R24" s="224"/>
    </row>
    <row r="25" spans="1:18" hidden="1" x14ac:dyDescent="0.25">
      <c r="A25" s="223">
        <v>25646</v>
      </c>
      <c r="B25" s="27" t="s">
        <v>200</v>
      </c>
      <c r="C25" s="224">
        <v>45779</v>
      </c>
      <c r="D25" s="27" t="s">
        <v>67</v>
      </c>
      <c r="E25" s="27">
        <v>3400</v>
      </c>
      <c r="F25" s="27"/>
      <c r="G25" s="27" t="s">
        <v>125</v>
      </c>
      <c r="H25" s="27" t="s">
        <v>86</v>
      </c>
      <c r="I25" s="27">
        <v>7</v>
      </c>
      <c r="J25" s="27" t="s">
        <v>87</v>
      </c>
      <c r="K25" s="321" t="s">
        <v>112</v>
      </c>
      <c r="L25" s="27"/>
      <c r="M25" s="27"/>
      <c r="N25" s="27"/>
      <c r="O25" s="26">
        <v>0.50694444444444442</v>
      </c>
      <c r="P25" s="26">
        <v>0.58333333333333337</v>
      </c>
      <c r="Q25" s="26">
        <f t="shared" si="0"/>
        <v>7.6388888888888951E-2</v>
      </c>
      <c r="R25" s="224" t="s">
        <v>199</v>
      </c>
    </row>
    <row r="26" spans="1:18" hidden="1" x14ac:dyDescent="0.25">
      <c r="A26" s="223">
        <v>25647</v>
      </c>
      <c r="B26" s="27" t="s">
        <v>81</v>
      </c>
      <c r="C26" s="224">
        <v>45780</v>
      </c>
      <c r="D26" s="27" t="s">
        <v>66</v>
      </c>
      <c r="E26" s="27">
        <v>15000</v>
      </c>
      <c r="F26" s="27"/>
      <c r="G26" s="27" t="s">
        <v>74</v>
      </c>
      <c r="H26" s="27" t="s">
        <v>75</v>
      </c>
      <c r="I26" s="27">
        <v>5</v>
      </c>
      <c r="J26" s="27" t="s">
        <v>93</v>
      </c>
      <c r="K26" s="27" t="s">
        <v>107</v>
      </c>
      <c r="L26" s="27"/>
      <c r="M26" s="27"/>
      <c r="N26" s="27"/>
      <c r="O26" s="26">
        <v>0.60416666666666663</v>
      </c>
      <c r="P26" s="26">
        <v>0.625</v>
      </c>
      <c r="Q26" s="26">
        <f t="shared" si="0"/>
        <v>2.083333333333337E-2</v>
      </c>
      <c r="R26" s="224"/>
    </row>
    <row r="27" spans="1:18" hidden="1" x14ac:dyDescent="0.25">
      <c r="A27" s="223">
        <v>25648</v>
      </c>
      <c r="B27" s="27" t="s">
        <v>212</v>
      </c>
      <c r="C27" s="224">
        <v>45780</v>
      </c>
      <c r="D27" s="27" t="s">
        <v>66</v>
      </c>
      <c r="E27" s="27">
        <v>15000</v>
      </c>
      <c r="F27" s="27"/>
      <c r="G27" s="27" t="s">
        <v>74</v>
      </c>
      <c r="H27" s="27" t="s">
        <v>75</v>
      </c>
      <c r="I27" s="27">
        <v>5</v>
      </c>
      <c r="J27" s="27" t="s">
        <v>93</v>
      </c>
      <c r="K27" s="27" t="s">
        <v>107</v>
      </c>
      <c r="L27" s="27"/>
      <c r="M27" s="27"/>
      <c r="N27" s="27"/>
      <c r="O27" s="26">
        <v>0.53125</v>
      </c>
      <c r="P27" s="26">
        <v>0.5541666666666667</v>
      </c>
      <c r="Q27" s="26">
        <f t="shared" si="0"/>
        <v>2.2916666666666696E-2</v>
      </c>
      <c r="R27" s="224"/>
    </row>
    <row r="28" spans="1:18" hidden="1" x14ac:dyDescent="0.25">
      <c r="A28" s="223">
        <v>25649</v>
      </c>
      <c r="B28" s="27" t="s">
        <v>212</v>
      </c>
      <c r="C28" s="224">
        <v>45780</v>
      </c>
      <c r="D28" s="27" t="s">
        <v>66</v>
      </c>
      <c r="E28" s="27">
        <v>15000</v>
      </c>
      <c r="F28" s="27"/>
      <c r="G28" s="27" t="s">
        <v>74</v>
      </c>
      <c r="H28" s="27" t="s">
        <v>75</v>
      </c>
      <c r="I28" s="27">
        <v>5</v>
      </c>
      <c r="J28" s="27" t="s">
        <v>93</v>
      </c>
      <c r="K28" s="27" t="s">
        <v>107</v>
      </c>
      <c r="L28" s="27"/>
      <c r="M28" s="27"/>
      <c r="N28" s="27"/>
      <c r="O28" s="26">
        <v>0.43055555555555558</v>
      </c>
      <c r="P28" s="26">
        <v>0.46249999999999997</v>
      </c>
      <c r="Q28" s="26">
        <f t="shared" si="0"/>
        <v>3.1944444444444386E-2</v>
      </c>
      <c r="R28" s="224"/>
    </row>
    <row r="29" spans="1:18" hidden="1" x14ac:dyDescent="0.25">
      <c r="A29" s="223">
        <v>25650</v>
      </c>
      <c r="B29" s="27" t="s">
        <v>88</v>
      </c>
      <c r="C29" s="224">
        <v>45780</v>
      </c>
      <c r="D29" s="27" t="s">
        <v>66</v>
      </c>
      <c r="E29" s="27">
        <v>15000</v>
      </c>
      <c r="F29" s="27"/>
      <c r="G29" s="27" t="s">
        <v>74</v>
      </c>
      <c r="H29" s="27" t="s">
        <v>75</v>
      </c>
      <c r="I29" s="27">
        <v>13</v>
      </c>
      <c r="J29" s="27" t="s">
        <v>104</v>
      </c>
      <c r="K29" s="27" t="s">
        <v>103</v>
      </c>
      <c r="L29" s="27"/>
      <c r="M29" s="27"/>
      <c r="N29" s="27"/>
      <c r="O29" s="26">
        <v>0.42708333333333331</v>
      </c>
      <c r="P29" s="26">
        <v>0.46527777777777773</v>
      </c>
      <c r="Q29" s="26">
        <f t="shared" si="0"/>
        <v>3.819444444444442E-2</v>
      </c>
      <c r="R29" s="224"/>
    </row>
    <row r="30" spans="1:18" hidden="1" x14ac:dyDescent="0.25">
      <c r="A30" s="223">
        <v>25651</v>
      </c>
      <c r="B30" s="27" t="s">
        <v>131</v>
      </c>
      <c r="C30" s="224">
        <v>45780</v>
      </c>
      <c r="D30" s="27"/>
      <c r="E30" s="27"/>
      <c r="F30" s="27"/>
      <c r="G30" s="27"/>
      <c r="H30" s="27" t="s">
        <v>86</v>
      </c>
      <c r="I30" s="27">
        <v>7</v>
      </c>
      <c r="J30" s="27" t="s">
        <v>87</v>
      </c>
      <c r="K30" s="321" t="s">
        <v>213</v>
      </c>
      <c r="L30" s="27" t="s">
        <v>214</v>
      </c>
      <c r="M30" s="27"/>
      <c r="N30" s="27"/>
      <c r="O30" s="26">
        <v>0.375</v>
      </c>
      <c r="P30" s="26">
        <v>0.58333333333333337</v>
      </c>
      <c r="Q30" s="26">
        <f t="shared" si="0"/>
        <v>0.20833333333333337</v>
      </c>
      <c r="R30" s="224" t="s">
        <v>199</v>
      </c>
    </row>
    <row r="31" spans="1:18" hidden="1" x14ac:dyDescent="0.25">
      <c r="A31" s="223">
        <v>25652</v>
      </c>
      <c r="B31" s="27" t="s">
        <v>215</v>
      </c>
      <c r="C31" s="224">
        <v>45780</v>
      </c>
      <c r="D31" s="27" t="s">
        <v>67</v>
      </c>
      <c r="E31" s="27">
        <v>10790</v>
      </c>
      <c r="F31" s="27"/>
      <c r="G31" s="27" t="s">
        <v>216</v>
      </c>
      <c r="H31" s="27" t="s">
        <v>86</v>
      </c>
      <c r="I31" s="27">
        <v>2</v>
      </c>
      <c r="J31" s="27" t="s">
        <v>82</v>
      </c>
      <c r="K31" s="27" t="s">
        <v>116</v>
      </c>
      <c r="L31" s="27" t="s">
        <v>117</v>
      </c>
      <c r="M31" s="27"/>
      <c r="N31" s="27"/>
      <c r="O31" s="26">
        <v>0.35416666666666669</v>
      </c>
      <c r="P31" s="256"/>
      <c r="Q31" s="26">
        <f t="shared" si="0"/>
        <v>-0.35416666666666669</v>
      </c>
      <c r="R31" s="224"/>
    </row>
    <row r="32" spans="1:18" hidden="1" x14ac:dyDescent="0.25">
      <c r="A32" s="223">
        <v>25653</v>
      </c>
      <c r="B32" s="27" t="s">
        <v>217</v>
      </c>
      <c r="C32" s="224">
        <v>45781</v>
      </c>
      <c r="D32" s="27"/>
      <c r="E32" s="27"/>
      <c r="F32" s="27"/>
      <c r="G32" s="27"/>
      <c r="H32" s="27" t="s">
        <v>85</v>
      </c>
      <c r="I32" s="27">
        <v>1</v>
      </c>
      <c r="J32" s="27" t="s">
        <v>82</v>
      </c>
      <c r="K32" s="27" t="s">
        <v>107</v>
      </c>
      <c r="L32" s="27"/>
      <c r="M32" s="27"/>
      <c r="N32" s="27"/>
      <c r="O32" s="26">
        <v>0.35416666666666669</v>
      </c>
      <c r="P32" s="26">
        <v>0.4465277777777778</v>
      </c>
      <c r="Q32" s="26">
        <f t="shared" si="0"/>
        <v>9.2361111111111116E-2</v>
      </c>
      <c r="R32" s="224"/>
    </row>
    <row r="33" spans="1:18" hidden="1" x14ac:dyDescent="0.25">
      <c r="A33" s="223">
        <v>25654</v>
      </c>
      <c r="B33" s="27" t="s">
        <v>142</v>
      </c>
      <c r="C33" s="224">
        <v>45781</v>
      </c>
      <c r="D33" s="27"/>
      <c r="E33" s="27"/>
      <c r="F33" s="27"/>
      <c r="G33" s="27"/>
      <c r="H33" s="27" t="s">
        <v>86</v>
      </c>
      <c r="I33" s="27">
        <v>7</v>
      </c>
      <c r="J33" s="27" t="s">
        <v>87</v>
      </c>
      <c r="K33" s="27" t="s">
        <v>120</v>
      </c>
      <c r="L33" s="27" t="s">
        <v>103</v>
      </c>
      <c r="M33" s="27" t="s">
        <v>117</v>
      </c>
      <c r="N33" s="27" t="s">
        <v>116</v>
      </c>
      <c r="O33" s="26">
        <v>0.33333333333333331</v>
      </c>
      <c r="P33" s="26">
        <v>0.66666666666666663</v>
      </c>
      <c r="Q33" s="26">
        <f t="shared" si="0"/>
        <v>0.33333333333333331</v>
      </c>
      <c r="R33" s="224"/>
    </row>
    <row r="34" spans="1:18" hidden="1" x14ac:dyDescent="0.25">
      <c r="A34" s="223">
        <v>25655</v>
      </c>
      <c r="B34" s="27" t="s">
        <v>92</v>
      </c>
      <c r="C34" s="224">
        <v>45782</v>
      </c>
      <c r="D34" s="27" t="s">
        <v>66</v>
      </c>
      <c r="E34" s="27">
        <v>16750</v>
      </c>
      <c r="F34" s="27"/>
      <c r="G34" s="27" t="s">
        <v>76</v>
      </c>
      <c r="H34" s="27" t="s">
        <v>75</v>
      </c>
      <c r="I34" s="27">
        <v>6</v>
      </c>
      <c r="J34" s="27" t="s">
        <v>106</v>
      </c>
      <c r="K34" s="27"/>
      <c r="L34" s="27"/>
      <c r="M34" s="27"/>
      <c r="N34" s="27"/>
      <c r="O34" s="26">
        <v>0.38680555555555557</v>
      </c>
      <c r="P34" s="26">
        <v>0.41805555555555557</v>
      </c>
      <c r="Q34" s="26">
        <f t="shared" si="0"/>
        <v>3.125E-2</v>
      </c>
      <c r="R34" s="224"/>
    </row>
    <row r="35" spans="1:18" hidden="1" x14ac:dyDescent="0.25">
      <c r="A35" s="223">
        <v>25656</v>
      </c>
      <c r="B35" s="27" t="s">
        <v>92</v>
      </c>
      <c r="C35" s="224">
        <v>45782</v>
      </c>
      <c r="D35" s="27" t="s">
        <v>66</v>
      </c>
      <c r="E35" s="27">
        <v>16730</v>
      </c>
      <c r="F35" s="27"/>
      <c r="G35" s="27" t="s">
        <v>76</v>
      </c>
      <c r="H35" s="27" t="s">
        <v>75</v>
      </c>
      <c r="I35" s="27">
        <v>6</v>
      </c>
      <c r="J35" s="27" t="s">
        <v>106</v>
      </c>
      <c r="K35" s="27"/>
      <c r="L35" s="27"/>
      <c r="M35" s="27"/>
      <c r="N35" s="27"/>
      <c r="O35" s="26">
        <v>0.52777777777777779</v>
      </c>
      <c r="P35" s="26">
        <v>0.55555555555555558</v>
      </c>
      <c r="Q35" s="26">
        <f t="shared" si="0"/>
        <v>2.777777777777779E-2</v>
      </c>
      <c r="R35" s="224"/>
    </row>
    <row r="36" spans="1:18" x14ac:dyDescent="0.25">
      <c r="A36" s="223">
        <v>25657</v>
      </c>
      <c r="B36" s="27" t="s">
        <v>92</v>
      </c>
      <c r="C36" s="224">
        <v>45783</v>
      </c>
      <c r="D36" s="27" t="s">
        <v>66</v>
      </c>
      <c r="E36" s="27">
        <v>17010</v>
      </c>
      <c r="F36" s="27"/>
      <c r="G36" s="27" t="s">
        <v>76</v>
      </c>
      <c r="H36" s="27" t="s">
        <v>75</v>
      </c>
      <c r="I36" s="27">
        <v>6</v>
      </c>
      <c r="J36" s="27" t="s">
        <v>106</v>
      </c>
      <c r="K36" s="27"/>
      <c r="L36" s="27"/>
      <c r="M36" s="27"/>
      <c r="N36" s="27"/>
      <c r="O36" s="26">
        <v>0.2638888888888889</v>
      </c>
      <c r="P36" s="26">
        <v>0.28819444444444448</v>
      </c>
      <c r="Q36" s="26">
        <f t="shared" si="0"/>
        <v>2.430555555555558E-2</v>
      </c>
      <c r="R36" s="224"/>
    </row>
    <row r="37" spans="1:18" x14ac:dyDescent="0.25">
      <c r="A37" s="223">
        <v>25658</v>
      </c>
      <c r="B37" s="27" t="s">
        <v>92</v>
      </c>
      <c r="C37" s="224">
        <v>45783</v>
      </c>
      <c r="D37" s="27" t="s">
        <v>66</v>
      </c>
      <c r="E37" s="27">
        <v>16550</v>
      </c>
      <c r="F37" s="27"/>
      <c r="G37" s="27" t="s">
        <v>76</v>
      </c>
      <c r="H37" s="27" t="s">
        <v>75</v>
      </c>
      <c r="I37" s="27">
        <v>6</v>
      </c>
      <c r="J37" s="27" t="s">
        <v>106</v>
      </c>
      <c r="K37" s="27"/>
      <c r="L37" s="27"/>
      <c r="M37" s="27"/>
      <c r="N37" s="27"/>
      <c r="O37" s="26">
        <v>0.40486111111111112</v>
      </c>
      <c r="P37" s="26">
        <v>0.4284722222222222</v>
      </c>
      <c r="Q37" s="26">
        <f t="shared" si="0"/>
        <v>2.3611111111111083E-2</v>
      </c>
      <c r="R37" s="224"/>
    </row>
    <row r="38" spans="1:18" x14ac:dyDescent="0.25">
      <c r="A38" s="223">
        <v>25659</v>
      </c>
      <c r="B38" s="27" t="s">
        <v>92</v>
      </c>
      <c r="C38" s="224">
        <v>45783</v>
      </c>
      <c r="D38" s="27" t="s">
        <v>66</v>
      </c>
      <c r="E38" s="27">
        <v>17500</v>
      </c>
      <c r="F38" s="27"/>
      <c r="G38" s="27" t="s">
        <v>76</v>
      </c>
      <c r="H38" s="27" t="s">
        <v>75</v>
      </c>
      <c r="I38" s="27">
        <v>6</v>
      </c>
      <c r="J38" s="27" t="s">
        <v>106</v>
      </c>
      <c r="K38" s="27"/>
      <c r="L38" s="27"/>
      <c r="M38" s="27"/>
      <c r="N38" s="27"/>
      <c r="O38" s="26">
        <v>0.52916666666666667</v>
      </c>
      <c r="P38" s="26">
        <v>0.5541666666666667</v>
      </c>
      <c r="Q38" s="26">
        <f t="shared" si="0"/>
        <v>2.5000000000000022E-2</v>
      </c>
      <c r="R38" s="224"/>
    </row>
    <row r="39" spans="1:18" hidden="1" x14ac:dyDescent="0.25">
      <c r="A39" s="223">
        <v>25660</v>
      </c>
      <c r="B39" s="27" t="s">
        <v>81</v>
      </c>
      <c r="C39" s="224">
        <v>45782</v>
      </c>
      <c r="D39" s="27" t="s">
        <v>66</v>
      </c>
      <c r="E39" s="27">
        <v>5000</v>
      </c>
      <c r="F39" s="27"/>
      <c r="G39" s="27" t="s">
        <v>74</v>
      </c>
      <c r="H39" s="27" t="s">
        <v>75</v>
      </c>
      <c r="I39" s="27">
        <v>5</v>
      </c>
      <c r="J39" s="27" t="s">
        <v>77</v>
      </c>
      <c r="K39" s="27" t="s">
        <v>116</v>
      </c>
      <c r="L39" s="27"/>
      <c r="M39" s="27"/>
      <c r="N39" s="27"/>
      <c r="O39" s="26">
        <v>0.66319444444444442</v>
      </c>
      <c r="P39" s="26">
        <v>0.67013888888888884</v>
      </c>
      <c r="Q39" s="26">
        <f t="shared" si="0"/>
        <v>6.9444444444444198E-3</v>
      </c>
      <c r="R39" s="224"/>
    </row>
    <row r="40" spans="1:18" hidden="1" x14ac:dyDescent="0.25">
      <c r="A40" s="223">
        <v>25661</v>
      </c>
      <c r="B40" s="27" t="s">
        <v>83</v>
      </c>
      <c r="C40" s="224">
        <v>45782</v>
      </c>
      <c r="D40" s="27" t="s">
        <v>66</v>
      </c>
      <c r="E40" s="27">
        <v>4000</v>
      </c>
      <c r="F40" s="27"/>
      <c r="G40" s="27" t="s">
        <v>74</v>
      </c>
      <c r="H40" s="27" t="s">
        <v>75</v>
      </c>
      <c r="I40" s="27">
        <v>3</v>
      </c>
      <c r="J40" s="27" t="s">
        <v>82</v>
      </c>
      <c r="K40" s="27" t="s">
        <v>117</v>
      </c>
      <c r="L40" s="27"/>
      <c r="M40" s="27"/>
      <c r="N40" s="27"/>
      <c r="O40" s="26">
        <v>0.52777777777777779</v>
      </c>
      <c r="P40" s="26">
        <v>0.55277777777777781</v>
      </c>
      <c r="Q40" s="26">
        <f t="shared" si="0"/>
        <v>2.5000000000000022E-2</v>
      </c>
      <c r="R40" s="224"/>
    </row>
    <row r="41" spans="1:18" hidden="1" x14ac:dyDescent="0.25">
      <c r="A41" s="223">
        <v>25662</v>
      </c>
      <c r="B41" s="27" t="s">
        <v>88</v>
      </c>
      <c r="C41" s="224">
        <v>45782</v>
      </c>
      <c r="D41" s="27" t="s">
        <v>66</v>
      </c>
      <c r="E41" s="27">
        <v>15000</v>
      </c>
      <c r="F41" s="27"/>
      <c r="G41" s="27" t="s">
        <v>74</v>
      </c>
      <c r="H41" s="27" t="s">
        <v>75</v>
      </c>
      <c r="I41" s="27">
        <v>3</v>
      </c>
      <c r="J41" s="27" t="s">
        <v>82</v>
      </c>
      <c r="K41" s="27" t="s">
        <v>117</v>
      </c>
      <c r="L41" s="27"/>
      <c r="M41" s="27"/>
      <c r="N41" s="27"/>
      <c r="O41" s="26">
        <v>0.375</v>
      </c>
      <c r="P41" s="294">
        <v>0.33333333333333331</v>
      </c>
      <c r="Q41" s="26">
        <f t="shared" si="0"/>
        <v>-4.1666666666666685E-2</v>
      </c>
      <c r="R41" s="224"/>
    </row>
    <row r="42" spans="1:18" hidden="1" x14ac:dyDescent="0.25">
      <c r="A42" s="223">
        <v>25663</v>
      </c>
      <c r="B42" s="27" t="s">
        <v>84</v>
      </c>
      <c r="C42" s="224">
        <v>45782</v>
      </c>
      <c r="D42" s="27" t="s">
        <v>66</v>
      </c>
      <c r="E42" s="27">
        <v>7000</v>
      </c>
      <c r="F42" s="27"/>
      <c r="G42" s="27" t="s">
        <v>74</v>
      </c>
      <c r="H42" s="27" t="s">
        <v>75</v>
      </c>
      <c r="I42" s="27">
        <v>5</v>
      </c>
      <c r="J42" s="27" t="s">
        <v>77</v>
      </c>
      <c r="K42" s="27" t="s">
        <v>116</v>
      </c>
      <c r="L42" s="27"/>
      <c r="M42" s="27"/>
      <c r="N42" s="27"/>
      <c r="O42" s="26">
        <v>0.625</v>
      </c>
      <c r="P42" s="26">
        <v>0.63750000000000007</v>
      </c>
      <c r="Q42" s="26">
        <f t="shared" si="0"/>
        <v>1.2500000000000067E-2</v>
      </c>
      <c r="R42" s="224"/>
    </row>
    <row r="43" spans="1:18" hidden="1" x14ac:dyDescent="0.25">
      <c r="A43" s="223">
        <v>25664</v>
      </c>
      <c r="B43" s="27" t="s">
        <v>78</v>
      </c>
      <c r="C43" s="224">
        <v>45782</v>
      </c>
      <c r="D43" s="27" t="s">
        <v>66</v>
      </c>
      <c r="E43" s="27">
        <v>15000</v>
      </c>
      <c r="F43" s="27"/>
      <c r="G43" s="27" t="s">
        <v>74</v>
      </c>
      <c r="H43" s="27" t="s">
        <v>75</v>
      </c>
      <c r="I43" s="27">
        <v>6</v>
      </c>
      <c r="J43" s="27" t="s">
        <v>104</v>
      </c>
      <c r="K43" s="27"/>
      <c r="L43" s="27"/>
      <c r="M43" s="27"/>
      <c r="N43" s="27"/>
      <c r="O43" s="26">
        <v>0.34930555555555554</v>
      </c>
      <c r="P43" s="26">
        <v>0.38194444444444442</v>
      </c>
      <c r="Q43" s="26">
        <f t="shared" si="0"/>
        <v>3.2638888888888884E-2</v>
      </c>
      <c r="R43" s="224"/>
    </row>
    <row r="44" spans="1:18" hidden="1" x14ac:dyDescent="0.25">
      <c r="A44" s="223">
        <v>25665</v>
      </c>
      <c r="B44" s="27" t="s">
        <v>78</v>
      </c>
      <c r="C44" s="224">
        <v>45782</v>
      </c>
      <c r="D44" s="27" t="s">
        <v>66</v>
      </c>
      <c r="E44" s="27">
        <v>15000</v>
      </c>
      <c r="F44" s="27"/>
      <c r="G44" s="27" t="s">
        <v>74</v>
      </c>
      <c r="H44" s="27" t="s">
        <v>75</v>
      </c>
      <c r="I44" s="27">
        <v>6</v>
      </c>
      <c r="J44" s="27" t="s">
        <v>104</v>
      </c>
      <c r="K44" s="27"/>
      <c r="L44" s="27"/>
      <c r="M44" s="27"/>
      <c r="N44" s="27"/>
      <c r="O44" s="26">
        <v>0.43402777777777773</v>
      </c>
      <c r="P44" s="26">
        <v>0.48194444444444445</v>
      </c>
      <c r="Q44" s="26">
        <f t="shared" si="0"/>
        <v>4.7916666666666718E-2</v>
      </c>
      <c r="R44" s="224"/>
    </row>
    <row r="45" spans="1:18" hidden="1" x14ac:dyDescent="0.25">
      <c r="A45" s="223">
        <v>25666</v>
      </c>
      <c r="B45" s="27" t="s">
        <v>79</v>
      </c>
      <c r="C45" s="224">
        <v>45782</v>
      </c>
      <c r="D45" s="27" t="s">
        <v>67</v>
      </c>
      <c r="E45" s="27">
        <v>11230</v>
      </c>
      <c r="F45" s="27"/>
      <c r="G45" s="27" t="s">
        <v>80</v>
      </c>
      <c r="H45" s="27" t="s">
        <v>75</v>
      </c>
      <c r="I45" s="27">
        <v>5</v>
      </c>
      <c r="J45" s="27" t="s">
        <v>77</v>
      </c>
      <c r="K45" s="27" t="s">
        <v>116</v>
      </c>
      <c r="L45" s="27"/>
      <c r="M45" s="27"/>
      <c r="N45" s="27"/>
      <c r="O45" s="26">
        <v>0.39583333333333331</v>
      </c>
      <c r="P45" s="26">
        <v>0.66111111111111109</v>
      </c>
      <c r="Q45" s="26">
        <f t="shared" si="0"/>
        <v>0.26527777777777778</v>
      </c>
      <c r="R45" s="224"/>
    </row>
    <row r="46" spans="1:18" hidden="1" x14ac:dyDescent="0.25">
      <c r="A46" s="223">
        <v>25667</v>
      </c>
      <c r="B46" s="27" t="s">
        <v>218</v>
      </c>
      <c r="C46" s="224">
        <v>45782</v>
      </c>
      <c r="D46" s="27" t="s">
        <v>66</v>
      </c>
      <c r="E46" s="27">
        <v>8000</v>
      </c>
      <c r="F46" s="27"/>
      <c r="G46" s="27" t="s">
        <v>74</v>
      </c>
      <c r="H46" s="27" t="s">
        <v>75</v>
      </c>
      <c r="I46" s="27">
        <v>3</v>
      </c>
      <c r="J46" s="27" t="s">
        <v>82</v>
      </c>
      <c r="K46" s="27"/>
      <c r="L46" s="27"/>
      <c r="M46" s="27"/>
      <c r="N46" s="27"/>
      <c r="O46" s="26">
        <v>0.61805555555555558</v>
      </c>
      <c r="P46" s="26">
        <v>0.63888888888888895</v>
      </c>
      <c r="Q46" s="26">
        <f t="shared" si="0"/>
        <v>2.083333333333337E-2</v>
      </c>
      <c r="R46" s="224"/>
    </row>
    <row r="47" spans="1:18" x14ac:dyDescent="0.25">
      <c r="A47" s="223">
        <v>25669</v>
      </c>
      <c r="B47" s="27" t="s">
        <v>81</v>
      </c>
      <c r="C47" s="224">
        <v>45783</v>
      </c>
      <c r="D47" s="27" t="s">
        <v>66</v>
      </c>
      <c r="E47" s="27">
        <v>15000</v>
      </c>
      <c r="F47" s="27"/>
      <c r="G47" s="27" t="s">
        <v>74</v>
      </c>
      <c r="H47" s="27" t="s">
        <v>75</v>
      </c>
      <c r="I47" s="27">
        <v>13</v>
      </c>
      <c r="J47" s="27" t="s">
        <v>104</v>
      </c>
      <c r="K47" s="27"/>
      <c r="L47" s="27"/>
      <c r="M47" s="27"/>
      <c r="N47" s="27"/>
      <c r="O47" s="26">
        <v>0.67708333333333337</v>
      </c>
      <c r="P47" s="26">
        <v>0.70833333333333337</v>
      </c>
      <c r="Q47" s="26">
        <f t="shared" si="0"/>
        <v>3.125E-2</v>
      </c>
      <c r="R47" s="224"/>
    </row>
    <row r="48" spans="1:18" x14ac:dyDescent="0.25">
      <c r="A48" s="223">
        <v>25670</v>
      </c>
      <c r="B48" s="27" t="s">
        <v>83</v>
      </c>
      <c r="C48" s="224">
        <v>45783</v>
      </c>
      <c r="D48" s="27" t="s">
        <v>66</v>
      </c>
      <c r="E48" s="27">
        <v>10000</v>
      </c>
      <c r="F48" s="27"/>
      <c r="G48" s="27" t="s">
        <v>74</v>
      </c>
      <c r="H48" s="27" t="s">
        <v>75</v>
      </c>
      <c r="I48" s="27">
        <v>13</v>
      </c>
      <c r="J48" s="27" t="s">
        <v>104</v>
      </c>
      <c r="K48" s="27"/>
      <c r="L48" s="27"/>
      <c r="M48" s="27"/>
      <c r="N48" s="27"/>
      <c r="O48" s="26">
        <v>0.61805555555555558</v>
      </c>
      <c r="P48" s="26">
        <v>0.65972222222222221</v>
      </c>
      <c r="Q48" s="26">
        <f t="shared" si="0"/>
        <v>4.166666666666663E-2</v>
      </c>
      <c r="R48" s="224"/>
    </row>
    <row r="49" spans="1:18" x14ac:dyDescent="0.25">
      <c r="A49" s="223">
        <v>25671</v>
      </c>
      <c r="B49" s="27" t="s">
        <v>78</v>
      </c>
      <c r="C49" s="224">
        <v>45783</v>
      </c>
      <c r="D49" s="27" t="s">
        <v>66</v>
      </c>
      <c r="E49" s="27">
        <v>15000</v>
      </c>
      <c r="F49" s="27"/>
      <c r="G49" s="27" t="s">
        <v>74</v>
      </c>
      <c r="H49" s="27" t="s">
        <v>75</v>
      </c>
      <c r="I49" s="27">
        <v>5</v>
      </c>
      <c r="J49" s="27" t="s">
        <v>77</v>
      </c>
      <c r="K49" s="27"/>
      <c r="L49" s="27"/>
      <c r="M49" s="27"/>
      <c r="N49" s="27"/>
      <c r="O49" s="26">
        <v>0.34722222222222227</v>
      </c>
      <c r="P49" s="26">
        <v>0.37013888888888885</v>
      </c>
      <c r="Q49" s="26">
        <f t="shared" si="0"/>
        <v>2.2916666666666585E-2</v>
      </c>
      <c r="R49" s="224"/>
    </row>
    <row r="50" spans="1:18" x14ac:dyDescent="0.25">
      <c r="A50" s="223">
        <v>25672</v>
      </c>
      <c r="B50" s="27" t="s">
        <v>78</v>
      </c>
      <c r="C50" s="224">
        <v>45783</v>
      </c>
      <c r="D50" s="27" t="s">
        <v>66</v>
      </c>
      <c r="E50" s="27">
        <v>15000</v>
      </c>
      <c r="F50" s="27"/>
      <c r="G50" s="27" t="s">
        <v>74</v>
      </c>
      <c r="H50" s="27" t="s">
        <v>75</v>
      </c>
      <c r="I50" s="27">
        <v>5</v>
      </c>
      <c r="J50" s="27" t="s">
        <v>77</v>
      </c>
      <c r="K50" s="27"/>
      <c r="L50" s="27"/>
      <c r="M50" s="27"/>
      <c r="N50" s="27"/>
      <c r="O50" s="26">
        <v>0.67361111111111116</v>
      </c>
      <c r="P50" s="26">
        <v>0.69097222222222221</v>
      </c>
      <c r="Q50" s="26">
        <f t="shared" si="0"/>
        <v>1.7361111111111049E-2</v>
      </c>
      <c r="R50" s="224"/>
    </row>
    <row r="51" spans="1:18" x14ac:dyDescent="0.25">
      <c r="A51" s="223">
        <v>25673</v>
      </c>
      <c r="B51" s="27" t="s">
        <v>99</v>
      </c>
      <c r="C51" s="224">
        <v>45783</v>
      </c>
      <c r="D51" s="27" t="s">
        <v>66</v>
      </c>
      <c r="E51" s="27">
        <v>15000</v>
      </c>
      <c r="F51" s="27"/>
      <c r="G51" s="27" t="s">
        <v>74</v>
      </c>
      <c r="H51" s="27" t="s">
        <v>75</v>
      </c>
      <c r="I51" s="27">
        <v>13</v>
      </c>
      <c r="J51" s="27" t="s">
        <v>104</v>
      </c>
      <c r="K51" s="27"/>
      <c r="L51" s="27"/>
      <c r="M51" s="27"/>
      <c r="N51" s="27"/>
      <c r="O51" s="26">
        <v>0.45833333333333331</v>
      </c>
      <c r="P51" s="26">
        <v>0.5</v>
      </c>
      <c r="Q51" s="26">
        <f t="shared" si="0"/>
        <v>4.1666666666666685E-2</v>
      </c>
      <c r="R51" s="224"/>
    </row>
    <row r="52" spans="1:18" x14ac:dyDescent="0.25">
      <c r="A52" s="223">
        <v>25674</v>
      </c>
      <c r="B52" s="27" t="s">
        <v>99</v>
      </c>
      <c r="C52" s="224">
        <v>45783</v>
      </c>
      <c r="D52" s="27" t="s">
        <v>66</v>
      </c>
      <c r="E52" s="27">
        <v>15000</v>
      </c>
      <c r="F52" s="27"/>
      <c r="G52" s="27" t="s">
        <v>74</v>
      </c>
      <c r="H52" s="27" t="s">
        <v>75</v>
      </c>
      <c r="I52" s="27">
        <v>13</v>
      </c>
      <c r="J52" s="27" t="s">
        <v>104</v>
      </c>
      <c r="K52" s="27"/>
      <c r="L52" s="27"/>
      <c r="M52" s="27"/>
      <c r="N52" s="27"/>
      <c r="O52" s="26">
        <v>0.54513888888888895</v>
      </c>
      <c r="P52" s="26">
        <v>0.58333333333333337</v>
      </c>
      <c r="Q52" s="26">
        <f t="shared" si="0"/>
        <v>3.819444444444442E-2</v>
      </c>
      <c r="R52" s="224"/>
    </row>
    <row r="53" spans="1:18" x14ac:dyDescent="0.25">
      <c r="A53" s="223">
        <v>25675</v>
      </c>
      <c r="B53" s="27" t="s">
        <v>124</v>
      </c>
      <c r="C53" s="224">
        <v>45783</v>
      </c>
      <c r="D53" s="27" t="s">
        <v>66</v>
      </c>
      <c r="E53" s="27">
        <v>15000</v>
      </c>
      <c r="F53" s="27"/>
      <c r="G53" s="27" t="s">
        <v>74</v>
      </c>
      <c r="H53" s="27" t="s">
        <v>75</v>
      </c>
      <c r="I53" s="27">
        <v>5</v>
      </c>
      <c r="J53" s="27" t="s">
        <v>77</v>
      </c>
      <c r="K53" s="27"/>
      <c r="L53" s="27"/>
      <c r="M53" s="27"/>
      <c r="N53" s="27"/>
      <c r="O53" s="26">
        <v>0.53680555555555554</v>
      </c>
      <c r="P53" s="26">
        <v>0.56944444444444442</v>
      </c>
      <c r="Q53" s="26">
        <f t="shared" si="0"/>
        <v>3.2638888888888884E-2</v>
      </c>
      <c r="R53" s="224"/>
    </row>
    <row r="54" spans="1:18" x14ac:dyDescent="0.25">
      <c r="A54" s="223">
        <v>25676</v>
      </c>
      <c r="B54" s="27" t="s">
        <v>142</v>
      </c>
      <c r="C54" s="224">
        <v>45783</v>
      </c>
      <c r="D54" s="27"/>
      <c r="E54" s="27"/>
      <c r="F54" s="27"/>
      <c r="G54" s="27"/>
      <c r="H54" s="27" t="s">
        <v>86</v>
      </c>
      <c r="I54" s="27">
        <v>2</v>
      </c>
      <c r="J54" s="27" t="s">
        <v>82</v>
      </c>
      <c r="K54" s="27" t="s">
        <v>121</v>
      </c>
      <c r="L54" s="27" t="s">
        <v>103</v>
      </c>
      <c r="M54" s="27" t="s">
        <v>107</v>
      </c>
      <c r="N54" s="27"/>
      <c r="O54" s="26">
        <v>0.33333333333333331</v>
      </c>
      <c r="P54" s="26">
        <v>0.66666666666666663</v>
      </c>
      <c r="Q54" s="26">
        <f t="shared" si="0"/>
        <v>0.33333333333333331</v>
      </c>
      <c r="R54" s="224" t="s">
        <v>199</v>
      </c>
    </row>
    <row r="55" spans="1:18" x14ac:dyDescent="0.25">
      <c r="A55" s="223">
        <v>25677</v>
      </c>
      <c r="B55" s="27" t="s">
        <v>131</v>
      </c>
      <c r="C55" s="224">
        <v>45783</v>
      </c>
      <c r="D55" s="27"/>
      <c r="E55" s="27"/>
      <c r="F55" s="27"/>
      <c r="G55" s="27"/>
      <c r="H55" s="27" t="s">
        <v>86</v>
      </c>
      <c r="I55" s="27">
        <v>7</v>
      </c>
      <c r="J55" s="27" t="s">
        <v>87</v>
      </c>
      <c r="K55" s="27" t="s">
        <v>214</v>
      </c>
      <c r="L55" s="27"/>
      <c r="M55" s="27"/>
      <c r="N55" s="27"/>
      <c r="O55" s="26">
        <v>0.375</v>
      </c>
      <c r="P55" s="26">
        <v>0.64583333333333337</v>
      </c>
      <c r="Q55" s="26">
        <f t="shared" si="0"/>
        <v>0.27083333333333337</v>
      </c>
      <c r="R55" s="224"/>
    </row>
    <row r="56" spans="1:18" x14ac:dyDescent="0.25">
      <c r="A56" s="223">
        <v>25678</v>
      </c>
      <c r="B56" s="27" t="s">
        <v>92</v>
      </c>
      <c r="C56" s="224">
        <v>45784</v>
      </c>
      <c r="D56" s="27" t="s">
        <v>66</v>
      </c>
      <c r="E56" s="27">
        <v>16560</v>
      </c>
      <c r="F56" s="27"/>
      <c r="G56" s="27" t="s">
        <v>76</v>
      </c>
      <c r="H56" s="27" t="s">
        <v>75</v>
      </c>
      <c r="I56" s="27">
        <v>6</v>
      </c>
      <c r="J56" s="27" t="s">
        <v>106</v>
      </c>
      <c r="K56" s="27"/>
      <c r="L56" s="27"/>
      <c r="M56" s="27"/>
      <c r="N56" s="27"/>
      <c r="O56" s="26">
        <v>0.7284722222222223</v>
      </c>
      <c r="P56" s="26">
        <v>0.75694444444444453</v>
      </c>
      <c r="Q56" s="26">
        <f t="shared" si="0"/>
        <v>2.8472222222222232E-2</v>
      </c>
      <c r="R56" s="224"/>
    </row>
    <row r="57" spans="1:18" x14ac:dyDescent="0.25">
      <c r="A57" s="223">
        <v>25679</v>
      </c>
      <c r="B57" s="27" t="s">
        <v>92</v>
      </c>
      <c r="C57" s="224">
        <v>45784</v>
      </c>
      <c r="D57" s="27" t="s">
        <v>66</v>
      </c>
      <c r="E57" s="27">
        <v>16580</v>
      </c>
      <c r="F57" s="27"/>
      <c r="G57" s="27" t="s">
        <v>76</v>
      </c>
      <c r="H57" s="27" t="s">
        <v>75</v>
      </c>
      <c r="I57" s="27">
        <v>6</v>
      </c>
      <c r="J57" s="27" t="s">
        <v>106</v>
      </c>
      <c r="K57" s="27"/>
      <c r="L57" s="27"/>
      <c r="M57" s="27"/>
      <c r="N57" s="27"/>
      <c r="O57" s="26">
        <v>0.37777777777777777</v>
      </c>
      <c r="P57" s="26">
        <v>0.40625</v>
      </c>
      <c r="Q57" s="26">
        <f t="shared" si="0"/>
        <v>2.8472222222222232E-2</v>
      </c>
      <c r="R57" s="224"/>
    </row>
    <row r="58" spans="1:18" x14ac:dyDescent="0.25">
      <c r="A58" s="223">
        <v>25684</v>
      </c>
      <c r="B58" s="27" t="s">
        <v>92</v>
      </c>
      <c r="C58" s="224">
        <v>45784</v>
      </c>
      <c r="D58" s="27" t="s">
        <v>66</v>
      </c>
      <c r="E58" s="27">
        <v>16500</v>
      </c>
      <c r="F58" s="27"/>
      <c r="G58" s="27" t="s">
        <v>76</v>
      </c>
      <c r="H58" s="27" t="s">
        <v>75</v>
      </c>
      <c r="I58" s="27">
        <v>6</v>
      </c>
      <c r="J58" s="27" t="s">
        <v>106</v>
      </c>
      <c r="K58" s="27"/>
      <c r="L58" s="27"/>
      <c r="M58" s="27"/>
      <c r="N58" s="27"/>
      <c r="O58" s="26">
        <v>0.49444444444444446</v>
      </c>
      <c r="P58" s="26">
        <v>0.52361111111111114</v>
      </c>
      <c r="Q58" s="26">
        <f t="shared" si="0"/>
        <v>2.9166666666666674E-2</v>
      </c>
      <c r="R58" s="224"/>
    </row>
    <row r="59" spans="1:18" x14ac:dyDescent="0.25">
      <c r="A59" s="223">
        <v>25685</v>
      </c>
      <c r="B59" s="27" t="s">
        <v>92</v>
      </c>
      <c r="C59" s="224">
        <v>45783</v>
      </c>
      <c r="D59" s="27" t="s">
        <v>66</v>
      </c>
      <c r="E59" s="27">
        <v>16760</v>
      </c>
      <c r="F59" s="27"/>
      <c r="G59" s="27" t="s">
        <v>76</v>
      </c>
      <c r="H59" s="27" t="s">
        <v>75</v>
      </c>
      <c r="I59" s="27">
        <v>6</v>
      </c>
      <c r="J59" s="27" t="s">
        <v>106</v>
      </c>
      <c r="K59" s="27"/>
      <c r="L59" s="27"/>
      <c r="M59" s="27"/>
      <c r="N59" s="27"/>
      <c r="O59" s="26">
        <v>0.68055555555555547</v>
      </c>
      <c r="P59" s="26">
        <v>0.71180555555555547</v>
      </c>
      <c r="Q59" s="26">
        <f t="shared" si="0"/>
        <v>3.125E-2</v>
      </c>
      <c r="R59" s="224"/>
    </row>
    <row r="60" spans="1:18" x14ac:dyDescent="0.25">
      <c r="A60" s="223">
        <v>25686</v>
      </c>
      <c r="B60" s="27" t="s">
        <v>81</v>
      </c>
      <c r="C60" s="224">
        <v>45784</v>
      </c>
      <c r="D60" s="27" t="s">
        <v>66</v>
      </c>
      <c r="E60" s="27">
        <v>15000</v>
      </c>
      <c r="F60" s="27"/>
      <c r="G60" s="27" t="s">
        <v>74</v>
      </c>
      <c r="H60" s="27" t="s">
        <v>75</v>
      </c>
      <c r="I60" s="27">
        <v>13</v>
      </c>
      <c r="J60" s="27" t="s">
        <v>104</v>
      </c>
      <c r="K60" s="27"/>
      <c r="L60" s="27"/>
      <c r="M60" s="27"/>
      <c r="N60" s="27"/>
      <c r="O60" s="27">
        <v>13.2</v>
      </c>
      <c r="P60" s="26">
        <v>0.58680555555555558</v>
      </c>
      <c r="Q60" s="26">
        <f t="shared" si="0"/>
        <v>-12.613194444444444</v>
      </c>
      <c r="R60" s="224"/>
    </row>
    <row r="61" spans="1:18" x14ac:dyDescent="0.25">
      <c r="A61" s="223">
        <v>25687</v>
      </c>
      <c r="B61" s="27" t="s">
        <v>83</v>
      </c>
      <c r="C61" s="224">
        <v>45784</v>
      </c>
      <c r="D61" s="27" t="s">
        <v>66</v>
      </c>
      <c r="E61" s="27">
        <v>10000</v>
      </c>
      <c r="F61" s="27"/>
      <c r="G61" s="27" t="s">
        <v>74</v>
      </c>
      <c r="H61" s="27" t="s">
        <v>75</v>
      </c>
      <c r="I61" s="27">
        <v>13</v>
      </c>
      <c r="J61" s="27" t="s">
        <v>104</v>
      </c>
      <c r="K61" s="27"/>
      <c r="L61" s="27"/>
      <c r="M61" s="27"/>
      <c r="N61" s="27"/>
      <c r="O61" s="26">
        <v>0.52361111111111114</v>
      </c>
      <c r="P61" s="26">
        <v>0.54166666666666663</v>
      </c>
      <c r="Q61" s="26">
        <f t="shared" si="0"/>
        <v>1.8055555555555491E-2</v>
      </c>
      <c r="R61" s="224"/>
    </row>
    <row r="62" spans="1:18" x14ac:dyDescent="0.25">
      <c r="A62" s="223">
        <v>25688</v>
      </c>
      <c r="B62" s="27" t="s">
        <v>111</v>
      </c>
      <c r="C62" s="224">
        <v>45784</v>
      </c>
      <c r="D62" s="27" t="s">
        <v>66</v>
      </c>
      <c r="E62" s="27">
        <v>15000</v>
      </c>
      <c r="F62" s="27"/>
      <c r="G62" s="27" t="s">
        <v>74</v>
      </c>
      <c r="H62" s="27" t="s">
        <v>75</v>
      </c>
      <c r="I62" s="27">
        <v>5</v>
      </c>
      <c r="J62" s="27" t="s">
        <v>77</v>
      </c>
      <c r="K62" s="27"/>
      <c r="L62" s="27"/>
      <c r="M62" s="27"/>
      <c r="N62" s="27"/>
      <c r="O62" s="26">
        <v>0.5</v>
      </c>
      <c r="P62" s="26">
        <v>0.51736111111111105</v>
      </c>
      <c r="Q62" s="26">
        <f t="shared" si="0"/>
        <v>1.7361111111111049E-2</v>
      </c>
      <c r="R62" s="224"/>
    </row>
    <row r="63" spans="1:18" x14ac:dyDescent="0.25">
      <c r="A63" s="223">
        <v>25691</v>
      </c>
      <c r="B63" s="27" t="s">
        <v>78</v>
      </c>
      <c r="C63" s="224">
        <v>45784</v>
      </c>
      <c r="D63" s="27" t="s">
        <v>66</v>
      </c>
      <c r="E63" s="27">
        <v>15000</v>
      </c>
      <c r="F63" s="27"/>
      <c r="G63" s="27" t="s">
        <v>74</v>
      </c>
      <c r="H63" s="27" t="s">
        <v>75</v>
      </c>
      <c r="I63" s="27">
        <v>13</v>
      </c>
      <c r="J63" s="27" t="s">
        <v>104</v>
      </c>
      <c r="K63" s="27"/>
      <c r="L63" s="27"/>
      <c r="M63" s="27"/>
      <c r="N63" s="27"/>
      <c r="O63" s="26">
        <v>0.33333333333333331</v>
      </c>
      <c r="P63" s="26">
        <v>0.3611111111111111</v>
      </c>
      <c r="Q63" s="26">
        <f t="shared" si="0"/>
        <v>2.777777777777779E-2</v>
      </c>
      <c r="R63" s="224"/>
    </row>
    <row r="64" spans="1:18" x14ac:dyDescent="0.25">
      <c r="A64" s="223">
        <v>25692</v>
      </c>
      <c r="B64" s="27" t="s">
        <v>99</v>
      </c>
      <c r="C64" s="224">
        <v>45784</v>
      </c>
      <c r="D64" s="27" t="s">
        <v>66</v>
      </c>
      <c r="E64" s="27">
        <v>15000</v>
      </c>
      <c r="F64" s="27"/>
      <c r="G64" s="27" t="s">
        <v>74</v>
      </c>
      <c r="H64" s="27" t="s">
        <v>75</v>
      </c>
      <c r="I64" s="27">
        <v>13</v>
      </c>
      <c r="J64" s="27" t="s">
        <v>104</v>
      </c>
      <c r="K64" s="27"/>
      <c r="L64" s="27"/>
      <c r="M64" s="27"/>
      <c r="N64" s="27"/>
      <c r="O64" s="26">
        <v>0.43055555555555558</v>
      </c>
      <c r="P64" s="26">
        <v>0.4826388888888889</v>
      </c>
      <c r="Q64" s="26">
        <f t="shared" si="0"/>
        <v>5.2083333333333315E-2</v>
      </c>
      <c r="R64" s="224"/>
    </row>
    <row r="65" spans="1:18" x14ac:dyDescent="0.25">
      <c r="A65" s="223">
        <v>25694</v>
      </c>
      <c r="B65" s="27" t="s">
        <v>219</v>
      </c>
      <c r="C65" s="224">
        <v>45784</v>
      </c>
      <c r="D65" s="27" t="s">
        <v>66</v>
      </c>
      <c r="E65" s="27">
        <v>15000</v>
      </c>
      <c r="F65" s="27"/>
      <c r="G65" s="27" t="s">
        <v>74</v>
      </c>
      <c r="H65" s="27" t="s">
        <v>75</v>
      </c>
      <c r="I65" s="27">
        <v>5</v>
      </c>
      <c r="J65" s="27" t="s">
        <v>77</v>
      </c>
      <c r="K65" s="27"/>
      <c r="L65" s="27"/>
      <c r="M65" s="27"/>
      <c r="N65" s="27"/>
      <c r="O65" s="26">
        <v>0.65277777777777779</v>
      </c>
      <c r="P65" s="26">
        <v>0.67569444444444438</v>
      </c>
      <c r="Q65" s="26">
        <f t="shared" si="0"/>
        <v>2.2916666666666585E-2</v>
      </c>
      <c r="R65" s="224"/>
    </row>
    <row r="66" spans="1:18" x14ac:dyDescent="0.25">
      <c r="A66" s="223">
        <v>25696</v>
      </c>
      <c r="B66" s="27" t="s">
        <v>137</v>
      </c>
      <c r="C66" s="224">
        <v>45784</v>
      </c>
      <c r="D66" s="27"/>
      <c r="E66" s="27"/>
      <c r="F66" s="27"/>
      <c r="G66" s="27" t="s">
        <v>74</v>
      </c>
      <c r="H66" s="27" t="s">
        <v>86</v>
      </c>
      <c r="I66" s="27">
        <v>2</v>
      </c>
      <c r="J66" s="27" t="s">
        <v>82</v>
      </c>
      <c r="K66" s="27" t="s">
        <v>115</v>
      </c>
      <c r="L66" s="27" t="s">
        <v>107</v>
      </c>
      <c r="M66" s="27"/>
      <c r="N66" s="27"/>
      <c r="O66" s="26">
        <v>0.4201388888888889</v>
      </c>
      <c r="P66" s="26">
        <v>0.47916666666666669</v>
      </c>
      <c r="Q66" s="26">
        <f t="shared" si="0"/>
        <v>5.902777777777779E-2</v>
      </c>
      <c r="R66" s="224"/>
    </row>
    <row r="67" spans="1:18" x14ac:dyDescent="0.25">
      <c r="A67" s="223">
        <v>25697</v>
      </c>
      <c r="B67" s="27" t="s">
        <v>131</v>
      </c>
      <c r="C67" s="224">
        <v>45784</v>
      </c>
      <c r="D67" s="27"/>
      <c r="E67" s="27"/>
      <c r="F67" s="27"/>
      <c r="G67" s="27" t="s">
        <v>220</v>
      </c>
      <c r="H67" s="27" t="s">
        <v>86</v>
      </c>
      <c r="I67" s="27">
        <v>2</v>
      </c>
      <c r="J67" s="27" t="s">
        <v>87</v>
      </c>
      <c r="K67" s="321" t="s">
        <v>112</v>
      </c>
      <c r="L67" s="27" t="s">
        <v>214</v>
      </c>
      <c r="M67" s="27"/>
      <c r="N67" s="27"/>
      <c r="O67" s="26">
        <v>0.375</v>
      </c>
      <c r="P67" s="26">
        <v>0.625</v>
      </c>
      <c r="Q67" s="26">
        <f>+P67-O67</f>
        <v>0.25</v>
      </c>
      <c r="R67" s="224" t="s">
        <v>199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298" t="s">
        <v>163</v>
      </c>
      <c r="B1" s="298" t="s">
        <v>164</v>
      </c>
      <c r="C1" s="298" t="s">
        <v>165</v>
      </c>
      <c r="D1" s="298" t="s">
        <v>166</v>
      </c>
      <c r="E1" s="298" t="s">
        <v>167</v>
      </c>
    </row>
    <row r="2" spans="1:5" x14ac:dyDescent="0.25">
      <c r="A2" s="299">
        <v>14</v>
      </c>
      <c r="B2" s="300" t="s">
        <v>168</v>
      </c>
      <c r="C2" s="301">
        <v>45771</v>
      </c>
      <c r="D2" s="302">
        <v>0.2886111111111111</v>
      </c>
      <c r="E2" s="303" t="s">
        <v>11</v>
      </c>
    </row>
    <row r="3" spans="1:5" x14ac:dyDescent="0.25">
      <c r="A3" s="299">
        <v>14</v>
      </c>
      <c r="B3" s="300" t="s">
        <v>168</v>
      </c>
      <c r="C3" s="301">
        <v>45771</v>
      </c>
      <c r="D3" s="302">
        <v>0.28868055555555555</v>
      </c>
      <c r="E3" s="303" t="s">
        <v>11</v>
      </c>
    </row>
    <row r="4" spans="1:5" x14ac:dyDescent="0.25">
      <c r="A4" s="299">
        <v>18</v>
      </c>
      <c r="B4" s="300" t="s">
        <v>169</v>
      </c>
      <c r="C4" s="301">
        <v>45771</v>
      </c>
      <c r="D4" s="302">
        <v>0.24379629629629629</v>
      </c>
      <c r="E4" s="303" t="s">
        <v>11</v>
      </c>
    </row>
    <row r="5" spans="1:5" x14ac:dyDescent="0.25">
      <c r="A5" s="299">
        <v>50</v>
      </c>
      <c r="B5" s="300" t="s">
        <v>170</v>
      </c>
      <c r="C5" s="301">
        <v>45771</v>
      </c>
      <c r="D5" s="302">
        <v>0.2462037037037037</v>
      </c>
      <c r="E5" s="303" t="s">
        <v>11</v>
      </c>
    </row>
    <row r="6" spans="1:5" x14ac:dyDescent="0.25">
      <c r="A6" s="299">
        <v>52</v>
      </c>
      <c r="B6" s="300" t="s">
        <v>171</v>
      </c>
      <c r="C6" s="301">
        <v>45771</v>
      </c>
      <c r="D6" s="302">
        <v>0.24393518518518517</v>
      </c>
      <c r="E6" s="303" t="s">
        <v>11</v>
      </c>
    </row>
    <row r="7" spans="1:5" x14ac:dyDescent="0.25">
      <c r="A7" s="299">
        <v>120</v>
      </c>
      <c r="B7" s="300" t="s">
        <v>172</v>
      </c>
      <c r="C7" s="301">
        <v>45771</v>
      </c>
      <c r="D7" s="302">
        <v>0.27960648148148148</v>
      </c>
      <c r="E7" s="303" t="s">
        <v>11</v>
      </c>
    </row>
    <row r="8" spans="1:5" x14ac:dyDescent="0.25">
      <c r="A8" s="299">
        <v>139</v>
      </c>
      <c r="B8" s="300" t="s">
        <v>173</v>
      </c>
      <c r="C8" s="301">
        <v>45771</v>
      </c>
      <c r="D8" s="302">
        <v>0.27505787037037038</v>
      </c>
      <c r="E8" s="303" t="s">
        <v>11</v>
      </c>
    </row>
    <row r="9" spans="1:5" x14ac:dyDescent="0.25">
      <c r="A9" s="299">
        <v>142</v>
      </c>
      <c r="B9" s="300" t="s">
        <v>174</v>
      </c>
      <c r="C9" s="301">
        <v>45771</v>
      </c>
      <c r="D9" s="302">
        <v>0.36299768518518516</v>
      </c>
      <c r="E9" s="303" t="s">
        <v>11</v>
      </c>
    </row>
    <row r="10" spans="1:5" x14ac:dyDescent="0.25">
      <c r="A10" s="299">
        <v>159</v>
      </c>
      <c r="B10" s="300" t="s">
        <v>175</v>
      </c>
      <c r="C10" s="301">
        <v>45771</v>
      </c>
      <c r="D10" s="302">
        <v>0.37177083333333333</v>
      </c>
      <c r="E10" s="303" t="s">
        <v>11</v>
      </c>
    </row>
    <row r="11" spans="1:5" x14ac:dyDescent="0.25">
      <c r="A11" s="299">
        <v>168</v>
      </c>
      <c r="B11" s="300" t="s">
        <v>176</v>
      </c>
      <c r="C11" s="301">
        <v>45771</v>
      </c>
      <c r="D11" s="302">
        <v>0.23880787037037038</v>
      </c>
      <c r="E11" s="303" t="s">
        <v>11</v>
      </c>
    </row>
    <row r="12" spans="1:5" x14ac:dyDescent="0.25">
      <c r="A12" s="299">
        <v>170</v>
      </c>
      <c r="B12" s="300" t="s">
        <v>177</v>
      </c>
      <c r="C12" s="301">
        <v>45771</v>
      </c>
      <c r="D12" s="302">
        <v>0.29906250000000001</v>
      </c>
      <c r="E12" s="303" t="s">
        <v>11</v>
      </c>
    </row>
    <row r="13" spans="1:5" x14ac:dyDescent="0.25">
      <c r="A13" s="299">
        <v>175</v>
      </c>
      <c r="B13" s="300" t="s">
        <v>178</v>
      </c>
      <c r="C13" s="301">
        <v>45771</v>
      </c>
      <c r="D13" s="302">
        <v>0.24741898148148148</v>
      </c>
      <c r="E13" s="303" t="s">
        <v>11</v>
      </c>
    </row>
    <row r="14" spans="1:5" x14ac:dyDescent="0.25">
      <c r="A14" s="299">
        <v>177</v>
      </c>
      <c r="B14" s="300" t="s">
        <v>179</v>
      </c>
      <c r="C14" s="301">
        <v>45771</v>
      </c>
      <c r="D14" s="302">
        <v>0.29444444444444445</v>
      </c>
      <c r="E14" s="303" t="s">
        <v>11</v>
      </c>
    </row>
    <row r="15" spans="1:5" x14ac:dyDescent="0.25">
      <c r="A15" s="299">
        <v>180</v>
      </c>
      <c r="B15" s="300" t="s">
        <v>180</v>
      </c>
      <c r="C15" s="301">
        <v>45771</v>
      </c>
      <c r="D15" s="302">
        <v>0.28980324074074076</v>
      </c>
      <c r="E15" s="303" t="s">
        <v>11</v>
      </c>
    </row>
    <row r="16" spans="1:5" x14ac:dyDescent="0.25">
      <c r="A16" s="299">
        <v>184</v>
      </c>
      <c r="B16" s="300" t="s">
        <v>181</v>
      </c>
      <c r="C16" s="301">
        <v>45771</v>
      </c>
      <c r="D16" s="302">
        <v>0.27537037037037038</v>
      </c>
      <c r="E16" s="303" t="s">
        <v>11</v>
      </c>
    </row>
    <row r="17" spans="1:5" x14ac:dyDescent="0.25">
      <c r="A17" s="299">
        <v>186</v>
      </c>
      <c r="B17" s="300" t="s">
        <v>182</v>
      </c>
      <c r="C17" s="301">
        <v>45771</v>
      </c>
      <c r="D17" s="302">
        <v>0.23971064814814816</v>
      </c>
      <c r="E17" s="303" t="s">
        <v>11</v>
      </c>
    </row>
    <row r="18" spans="1:5" x14ac:dyDescent="0.25">
      <c r="A18" s="299">
        <v>188</v>
      </c>
      <c r="B18" s="300" t="s">
        <v>183</v>
      </c>
      <c r="C18" s="301">
        <v>45771</v>
      </c>
      <c r="D18" s="302">
        <v>0.24298611111111112</v>
      </c>
      <c r="E18" s="303" t="s">
        <v>11</v>
      </c>
    </row>
    <row r="19" spans="1:5" x14ac:dyDescent="0.25">
      <c r="A19" s="299">
        <v>190</v>
      </c>
      <c r="B19" s="300" t="s">
        <v>184</v>
      </c>
      <c r="C19" s="301">
        <v>45771</v>
      </c>
      <c r="D19" s="302">
        <v>0.23261574074074073</v>
      </c>
      <c r="E19" s="303" t="s">
        <v>11</v>
      </c>
    </row>
    <row r="20" spans="1:5" x14ac:dyDescent="0.25">
      <c r="A20" s="299">
        <v>190</v>
      </c>
      <c r="B20" s="300" t="s">
        <v>184</v>
      </c>
      <c r="C20" s="301">
        <v>45771</v>
      </c>
      <c r="D20" s="302">
        <v>0.23267361111111112</v>
      </c>
      <c r="E20" s="303" t="s">
        <v>11</v>
      </c>
    </row>
    <row r="21" spans="1:5" x14ac:dyDescent="0.25">
      <c r="A21" s="299">
        <v>191</v>
      </c>
      <c r="B21" s="300" t="s">
        <v>185</v>
      </c>
      <c r="C21" s="301">
        <v>45771</v>
      </c>
      <c r="D21" s="302">
        <v>0.24587962962962964</v>
      </c>
      <c r="E21" s="303" t="s">
        <v>11</v>
      </c>
    </row>
    <row r="22" spans="1:5" x14ac:dyDescent="0.25">
      <c r="A22" s="299">
        <v>192</v>
      </c>
      <c r="B22" s="300" t="s">
        <v>186</v>
      </c>
      <c r="C22" s="301">
        <v>45771</v>
      </c>
      <c r="D22" s="302">
        <v>0.24730324074074075</v>
      </c>
      <c r="E22" s="303" t="s">
        <v>11</v>
      </c>
    </row>
    <row r="23" spans="1:5" x14ac:dyDescent="0.25">
      <c r="A23" s="299">
        <v>193</v>
      </c>
      <c r="B23" s="300" t="s">
        <v>187</v>
      </c>
      <c r="C23" s="301">
        <v>45771</v>
      </c>
      <c r="D23" s="302">
        <v>0.32329861111111113</v>
      </c>
      <c r="E23" s="303" t="s">
        <v>11</v>
      </c>
    </row>
    <row r="24" spans="1:5" x14ac:dyDescent="0.25">
      <c r="A24" s="299">
        <v>7</v>
      </c>
      <c r="B24" s="300" t="s">
        <v>188</v>
      </c>
      <c r="C24" s="301">
        <v>45771</v>
      </c>
      <c r="D24" s="302">
        <v>0.80106481481481484</v>
      </c>
      <c r="E24" s="304" t="s">
        <v>13</v>
      </c>
    </row>
    <row r="25" spans="1:5" x14ac:dyDescent="0.25">
      <c r="A25" s="299">
        <v>7</v>
      </c>
      <c r="B25" s="300" t="s">
        <v>188</v>
      </c>
      <c r="C25" s="301">
        <v>45771</v>
      </c>
      <c r="D25" s="302">
        <v>0.80112268518518515</v>
      </c>
      <c r="E25" s="304" t="s">
        <v>13</v>
      </c>
    </row>
    <row r="26" spans="1:5" x14ac:dyDescent="0.25">
      <c r="A26" s="299">
        <v>11</v>
      </c>
      <c r="B26" s="300" t="s">
        <v>189</v>
      </c>
      <c r="C26" s="301">
        <v>45771</v>
      </c>
      <c r="D26" s="302">
        <v>0.80192129629629627</v>
      </c>
      <c r="E26" s="304" t="s">
        <v>13</v>
      </c>
    </row>
    <row r="27" spans="1:5" x14ac:dyDescent="0.25">
      <c r="A27" s="299">
        <v>11</v>
      </c>
      <c r="B27" s="300" t="s">
        <v>189</v>
      </c>
      <c r="C27" s="301">
        <v>45771</v>
      </c>
      <c r="D27" s="302">
        <v>0.82303240740740746</v>
      </c>
      <c r="E27" s="304" t="s">
        <v>13</v>
      </c>
    </row>
    <row r="28" spans="1:5" x14ac:dyDescent="0.25">
      <c r="A28" s="299">
        <v>14</v>
      </c>
      <c r="B28" s="300" t="s">
        <v>168</v>
      </c>
      <c r="C28" s="301">
        <v>45771</v>
      </c>
      <c r="D28" s="302">
        <v>0.78575231481481478</v>
      </c>
      <c r="E28" s="304" t="s">
        <v>13</v>
      </c>
    </row>
    <row r="29" spans="1:5" x14ac:dyDescent="0.25">
      <c r="A29" s="299">
        <v>18</v>
      </c>
      <c r="B29" s="300" t="s">
        <v>169</v>
      </c>
      <c r="C29" s="301">
        <v>45771</v>
      </c>
      <c r="D29" s="302">
        <v>0.74906249999999996</v>
      </c>
      <c r="E29" s="304" t="s">
        <v>13</v>
      </c>
    </row>
    <row r="30" spans="1:5" x14ac:dyDescent="0.25">
      <c r="A30" s="299">
        <v>47</v>
      </c>
      <c r="B30" s="300" t="s">
        <v>190</v>
      </c>
      <c r="C30" s="301">
        <v>45771</v>
      </c>
      <c r="D30" s="302">
        <v>0.79769675925925931</v>
      </c>
      <c r="E30" s="304" t="s">
        <v>13</v>
      </c>
    </row>
    <row r="31" spans="1:5" x14ac:dyDescent="0.25">
      <c r="A31" s="299">
        <v>50</v>
      </c>
      <c r="B31" s="300" t="s">
        <v>170</v>
      </c>
      <c r="C31" s="301">
        <v>45771</v>
      </c>
      <c r="D31" s="302">
        <v>0.81803240740740746</v>
      </c>
      <c r="E31" s="304" t="s">
        <v>13</v>
      </c>
    </row>
    <row r="32" spans="1:5" x14ac:dyDescent="0.25">
      <c r="A32" s="299">
        <v>52</v>
      </c>
      <c r="B32" s="300" t="s">
        <v>171</v>
      </c>
      <c r="C32" s="301">
        <v>45771</v>
      </c>
      <c r="D32" s="302">
        <v>0.75390046296296298</v>
      </c>
      <c r="E32" s="304" t="s">
        <v>13</v>
      </c>
    </row>
    <row r="33" spans="1:5" x14ac:dyDescent="0.25">
      <c r="A33" s="299">
        <v>120</v>
      </c>
      <c r="B33" s="300" t="s">
        <v>172</v>
      </c>
      <c r="C33" s="301">
        <v>45771</v>
      </c>
      <c r="D33" s="302">
        <v>0.75083333333333335</v>
      </c>
      <c r="E33" s="304" t="s">
        <v>13</v>
      </c>
    </row>
    <row r="34" spans="1:5" x14ac:dyDescent="0.25">
      <c r="A34" s="299">
        <v>125</v>
      </c>
      <c r="B34" s="300" t="s">
        <v>191</v>
      </c>
      <c r="C34" s="301">
        <v>45771</v>
      </c>
      <c r="D34" s="302">
        <v>0.80442129629629633</v>
      </c>
      <c r="E34" s="304" t="s">
        <v>13</v>
      </c>
    </row>
    <row r="35" spans="1:5" x14ac:dyDescent="0.25">
      <c r="A35" s="299">
        <v>139</v>
      </c>
      <c r="B35" s="300" t="s">
        <v>173</v>
      </c>
      <c r="C35" s="301">
        <v>45771</v>
      </c>
      <c r="D35" s="302">
        <v>0.86587962962962961</v>
      </c>
      <c r="E35" s="304" t="s">
        <v>13</v>
      </c>
    </row>
    <row r="36" spans="1:5" x14ac:dyDescent="0.25">
      <c r="A36" s="299">
        <v>142</v>
      </c>
      <c r="B36" s="300" t="s">
        <v>174</v>
      </c>
      <c r="C36" s="301">
        <v>45771</v>
      </c>
      <c r="D36" s="302">
        <v>0.75289351851851849</v>
      </c>
      <c r="E36" s="304" t="s">
        <v>13</v>
      </c>
    </row>
    <row r="37" spans="1:5" x14ac:dyDescent="0.25">
      <c r="A37" s="299">
        <v>159</v>
      </c>
      <c r="B37" s="300" t="s">
        <v>175</v>
      </c>
      <c r="C37" s="301">
        <v>45771</v>
      </c>
      <c r="D37" s="302">
        <v>0.76329861111111108</v>
      </c>
      <c r="E37" s="304" t="s">
        <v>13</v>
      </c>
    </row>
    <row r="38" spans="1:5" x14ac:dyDescent="0.25">
      <c r="A38" s="299">
        <v>168</v>
      </c>
      <c r="B38" s="300" t="s">
        <v>176</v>
      </c>
      <c r="C38" s="301">
        <v>45771</v>
      </c>
      <c r="D38" s="302">
        <v>0.74946759259259255</v>
      </c>
      <c r="E38" s="304" t="s">
        <v>13</v>
      </c>
    </row>
    <row r="39" spans="1:5" x14ac:dyDescent="0.25">
      <c r="A39" s="299">
        <v>170</v>
      </c>
      <c r="B39" s="300" t="s">
        <v>177</v>
      </c>
      <c r="C39" s="301">
        <v>45771</v>
      </c>
      <c r="D39" s="302">
        <v>0.80064814814814811</v>
      </c>
      <c r="E39" s="304" t="s">
        <v>13</v>
      </c>
    </row>
    <row r="40" spans="1:5" x14ac:dyDescent="0.25">
      <c r="A40" s="299">
        <v>175</v>
      </c>
      <c r="B40" s="300" t="s">
        <v>178</v>
      </c>
      <c r="C40" s="301">
        <v>45771</v>
      </c>
      <c r="D40" s="302">
        <v>0.75127314814814816</v>
      </c>
      <c r="E40" s="304" t="s">
        <v>13</v>
      </c>
    </row>
    <row r="41" spans="1:5" x14ac:dyDescent="0.25">
      <c r="A41" s="299">
        <v>177</v>
      </c>
      <c r="B41" s="300" t="s">
        <v>179</v>
      </c>
      <c r="C41" s="301">
        <v>45771</v>
      </c>
      <c r="D41" s="302">
        <v>0.7185300925925926</v>
      </c>
      <c r="E41" s="304" t="s">
        <v>13</v>
      </c>
    </row>
    <row r="42" spans="1:5" x14ac:dyDescent="0.25">
      <c r="A42" s="299">
        <v>180</v>
      </c>
      <c r="B42" s="300" t="s">
        <v>180</v>
      </c>
      <c r="C42" s="301">
        <v>45771</v>
      </c>
      <c r="D42" s="302">
        <v>0.75020833333333337</v>
      </c>
      <c r="E42" s="304" t="s">
        <v>13</v>
      </c>
    </row>
    <row r="43" spans="1:5" x14ac:dyDescent="0.25">
      <c r="A43" s="299">
        <v>184</v>
      </c>
      <c r="B43" s="300" t="s">
        <v>181</v>
      </c>
      <c r="C43" s="301">
        <v>45771</v>
      </c>
      <c r="D43" s="302">
        <v>0.75155092592592587</v>
      </c>
      <c r="E43" s="304" t="s">
        <v>13</v>
      </c>
    </row>
    <row r="44" spans="1:5" x14ac:dyDescent="0.25">
      <c r="A44" s="299">
        <v>188</v>
      </c>
      <c r="B44" s="300" t="s">
        <v>183</v>
      </c>
      <c r="C44" s="301">
        <v>45771</v>
      </c>
      <c r="D44" s="302">
        <v>0.75012731481481476</v>
      </c>
      <c r="E44" s="304" t="s">
        <v>13</v>
      </c>
    </row>
    <row r="45" spans="1:5" x14ac:dyDescent="0.25">
      <c r="A45" s="299">
        <v>190</v>
      </c>
      <c r="B45" s="300" t="s">
        <v>184</v>
      </c>
      <c r="C45" s="301">
        <v>45771</v>
      </c>
      <c r="D45" s="302">
        <v>0.75005787037037042</v>
      </c>
      <c r="E45" s="304" t="s">
        <v>13</v>
      </c>
    </row>
    <row r="46" spans="1:5" x14ac:dyDescent="0.25">
      <c r="A46" s="299">
        <v>190</v>
      </c>
      <c r="B46" s="300" t="s">
        <v>184</v>
      </c>
      <c r="C46" s="301">
        <v>45771</v>
      </c>
      <c r="D46" s="302">
        <v>0.75141203703703707</v>
      </c>
      <c r="E46" s="304" t="s">
        <v>13</v>
      </c>
    </row>
    <row r="47" spans="1:5" x14ac:dyDescent="0.25">
      <c r="A47" s="299">
        <v>190</v>
      </c>
      <c r="B47" s="300" t="s">
        <v>184</v>
      </c>
      <c r="C47" s="301">
        <v>45771</v>
      </c>
      <c r="D47" s="302">
        <v>0.75178240740740743</v>
      </c>
      <c r="E47" s="304" t="s">
        <v>13</v>
      </c>
    </row>
    <row r="48" spans="1:5" x14ac:dyDescent="0.25">
      <c r="A48" s="299">
        <v>191</v>
      </c>
      <c r="B48" s="300" t="s">
        <v>185</v>
      </c>
      <c r="C48" s="301">
        <v>45771</v>
      </c>
      <c r="D48" s="302">
        <v>0.8175810185185185</v>
      </c>
      <c r="E48" s="304" t="s">
        <v>13</v>
      </c>
    </row>
    <row r="49" spans="1:5" x14ac:dyDescent="0.25">
      <c r="A49" s="299">
        <v>192</v>
      </c>
      <c r="B49" s="300" t="s">
        <v>186</v>
      </c>
      <c r="C49" s="301">
        <v>45771</v>
      </c>
      <c r="D49" s="302">
        <v>0.76733796296296297</v>
      </c>
      <c r="E49" s="304" t="s">
        <v>13</v>
      </c>
    </row>
    <row r="50" spans="1:5" x14ac:dyDescent="0.25">
      <c r="A50" s="299">
        <v>193</v>
      </c>
      <c r="B50" s="300" t="s">
        <v>187</v>
      </c>
      <c r="C50" s="301">
        <v>45771</v>
      </c>
      <c r="D50" s="302">
        <v>0.71158564814814818</v>
      </c>
      <c r="E50" s="304" t="s">
        <v>13</v>
      </c>
    </row>
    <row r="51" spans="1:5" x14ac:dyDescent="0.25">
      <c r="A51" s="299">
        <v>7</v>
      </c>
      <c r="B51" s="300" t="s">
        <v>188</v>
      </c>
      <c r="C51" s="301">
        <v>45772</v>
      </c>
      <c r="D51" s="302">
        <v>0.26681712962962961</v>
      </c>
      <c r="E51" s="303" t="s">
        <v>11</v>
      </c>
    </row>
    <row r="52" spans="1:5" x14ac:dyDescent="0.25">
      <c r="A52" s="299">
        <v>14</v>
      </c>
      <c r="B52" s="300" t="s">
        <v>168</v>
      </c>
      <c r="C52" s="301">
        <v>45772</v>
      </c>
      <c r="D52" s="302">
        <v>0.27913194444444445</v>
      </c>
      <c r="E52" s="303" t="s">
        <v>11</v>
      </c>
    </row>
    <row r="53" spans="1:5" x14ac:dyDescent="0.25">
      <c r="A53" s="299">
        <v>15</v>
      </c>
      <c r="B53" s="300" t="s">
        <v>192</v>
      </c>
      <c r="C53" s="301">
        <v>45772</v>
      </c>
      <c r="D53" s="302">
        <v>0.27903935185185186</v>
      </c>
      <c r="E53" s="303" t="s">
        <v>11</v>
      </c>
    </row>
    <row r="54" spans="1:5" x14ac:dyDescent="0.25">
      <c r="A54" s="299">
        <v>18</v>
      </c>
      <c r="B54" s="300" t="s">
        <v>169</v>
      </c>
      <c r="C54" s="301">
        <v>45772</v>
      </c>
      <c r="D54" s="302">
        <v>0.25707175925925924</v>
      </c>
      <c r="E54" s="303" t="s">
        <v>11</v>
      </c>
    </row>
    <row r="55" spans="1:5" x14ac:dyDescent="0.25">
      <c r="A55" s="299">
        <v>22</v>
      </c>
      <c r="B55" s="300" t="s">
        <v>193</v>
      </c>
      <c r="C55" s="301">
        <v>45772</v>
      </c>
      <c r="D55" s="302">
        <v>0.37712962962962965</v>
      </c>
      <c r="E55" s="303" t="s">
        <v>11</v>
      </c>
    </row>
    <row r="56" spans="1:5" x14ac:dyDescent="0.25">
      <c r="A56" s="299">
        <v>47</v>
      </c>
      <c r="B56" s="300" t="s">
        <v>190</v>
      </c>
      <c r="C56" s="301">
        <v>45772</v>
      </c>
      <c r="D56" s="302">
        <v>0.37065972222222221</v>
      </c>
      <c r="E56" s="303" t="s">
        <v>11</v>
      </c>
    </row>
    <row r="57" spans="1:5" x14ac:dyDescent="0.25">
      <c r="A57" s="299">
        <v>50</v>
      </c>
      <c r="B57" s="300" t="s">
        <v>170</v>
      </c>
      <c r="C57" s="301">
        <v>45772</v>
      </c>
      <c r="D57" s="302">
        <v>0.25104166666666666</v>
      </c>
      <c r="E57" s="303" t="s">
        <v>11</v>
      </c>
    </row>
    <row r="58" spans="1:5" x14ac:dyDescent="0.25">
      <c r="A58" s="299">
        <v>52</v>
      </c>
      <c r="B58" s="300" t="s">
        <v>171</v>
      </c>
      <c r="C58" s="301">
        <v>45772</v>
      </c>
      <c r="D58" s="302">
        <v>0.25797453703703704</v>
      </c>
      <c r="E58" s="303" t="s">
        <v>11</v>
      </c>
    </row>
    <row r="59" spans="1:5" x14ac:dyDescent="0.25">
      <c r="A59" s="299">
        <v>120</v>
      </c>
      <c r="B59" s="300" t="s">
        <v>172</v>
      </c>
      <c r="C59" s="301">
        <v>45772</v>
      </c>
      <c r="D59" s="302">
        <v>0.2774537037037037</v>
      </c>
      <c r="E59" s="303" t="s">
        <v>11</v>
      </c>
    </row>
    <row r="60" spans="1:5" x14ac:dyDescent="0.25">
      <c r="A60" s="299">
        <v>125</v>
      </c>
      <c r="B60" s="300" t="s">
        <v>191</v>
      </c>
      <c r="C60" s="301">
        <v>45772</v>
      </c>
      <c r="D60" s="302">
        <v>0.37565972222222221</v>
      </c>
      <c r="E60" s="303" t="s">
        <v>11</v>
      </c>
    </row>
    <row r="61" spans="1:5" x14ac:dyDescent="0.25">
      <c r="A61" s="299">
        <v>139</v>
      </c>
      <c r="B61" s="300" t="s">
        <v>173</v>
      </c>
      <c r="C61" s="301">
        <v>45772</v>
      </c>
      <c r="D61" s="302">
        <v>0.28099537037037037</v>
      </c>
      <c r="E61" s="303" t="s">
        <v>11</v>
      </c>
    </row>
    <row r="62" spans="1:5" x14ac:dyDescent="0.25">
      <c r="A62" s="299">
        <v>142</v>
      </c>
      <c r="B62" s="300" t="s">
        <v>174</v>
      </c>
      <c r="C62" s="301">
        <v>45772</v>
      </c>
      <c r="D62" s="302">
        <v>0.35649305555555555</v>
      </c>
      <c r="E62" s="303" t="s">
        <v>11</v>
      </c>
    </row>
    <row r="63" spans="1:5" x14ac:dyDescent="0.25">
      <c r="A63" s="299">
        <v>159</v>
      </c>
      <c r="B63" s="300" t="s">
        <v>175</v>
      </c>
      <c r="C63" s="301">
        <v>45772</v>
      </c>
      <c r="D63" s="302">
        <v>0.37913194444444442</v>
      </c>
      <c r="E63" s="303" t="s">
        <v>11</v>
      </c>
    </row>
    <row r="64" spans="1:5" x14ac:dyDescent="0.25">
      <c r="A64" s="299">
        <v>168</v>
      </c>
      <c r="B64" s="300" t="s">
        <v>176</v>
      </c>
      <c r="C64" s="301">
        <v>45772</v>
      </c>
      <c r="D64" s="302">
        <v>0.25497685185185187</v>
      </c>
      <c r="E64" s="303" t="s">
        <v>11</v>
      </c>
    </row>
    <row r="65" spans="1:5" x14ac:dyDescent="0.25">
      <c r="A65" s="299">
        <v>170</v>
      </c>
      <c r="B65" s="300" t="s">
        <v>177</v>
      </c>
      <c r="C65" s="301">
        <v>45772</v>
      </c>
      <c r="D65" s="302">
        <v>0.32951388888888888</v>
      </c>
      <c r="E65" s="303" t="s">
        <v>11</v>
      </c>
    </row>
    <row r="66" spans="1:5" x14ac:dyDescent="0.25">
      <c r="A66" s="299">
        <v>175</v>
      </c>
      <c r="B66" s="300" t="s">
        <v>178</v>
      </c>
      <c r="C66" s="301">
        <v>45772</v>
      </c>
      <c r="D66" s="302">
        <v>0.25833333333333336</v>
      </c>
      <c r="E66" s="303" t="s">
        <v>11</v>
      </c>
    </row>
    <row r="67" spans="1:5" x14ac:dyDescent="0.25">
      <c r="A67" s="299">
        <v>177</v>
      </c>
      <c r="B67" s="300" t="s">
        <v>179</v>
      </c>
      <c r="C67" s="301">
        <v>45772</v>
      </c>
      <c r="D67" s="302">
        <v>0.29153935185185187</v>
      </c>
      <c r="E67" s="303" t="s">
        <v>11</v>
      </c>
    </row>
    <row r="68" spans="1:5" x14ac:dyDescent="0.25">
      <c r="A68" s="299">
        <v>180</v>
      </c>
      <c r="B68" s="300" t="s">
        <v>180</v>
      </c>
      <c r="C68" s="301">
        <v>45772</v>
      </c>
      <c r="D68" s="302">
        <v>0.27310185185185187</v>
      </c>
      <c r="E68" s="303" t="s">
        <v>11</v>
      </c>
    </row>
    <row r="69" spans="1:5" x14ac:dyDescent="0.25">
      <c r="A69" s="299">
        <v>184</v>
      </c>
      <c r="B69" s="300" t="s">
        <v>181</v>
      </c>
      <c r="C69" s="301">
        <v>45772</v>
      </c>
      <c r="D69" s="302">
        <v>0.28082175925925928</v>
      </c>
      <c r="E69" s="303" t="s">
        <v>11</v>
      </c>
    </row>
    <row r="70" spans="1:5" x14ac:dyDescent="0.25">
      <c r="A70" s="299">
        <v>186</v>
      </c>
      <c r="B70" s="300" t="s">
        <v>182</v>
      </c>
      <c r="C70" s="301">
        <v>45772</v>
      </c>
      <c r="D70" s="302">
        <v>0.2396875</v>
      </c>
      <c r="E70" s="303" t="s">
        <v>11</v>
      </c>
    </row>
    <row r="71" spans="1:5" x14ac:dyDescent="0.25">
      <c r="A71" s="299">
        <v>188</v>
      </c>
      <c r="B71" s="300" t="s">
        <v>183</v>
      </c>
      <c r="C71" s="301">
        <v>45772</v>
      </c>
      <c r="D71" s="302">
        <v>0.25893518518518521</v>
      </c>
      <c r="E71" s="303" t="s">
        <v>11</v>
      </c>
    </row>
    <row r="72" spans="1:5" x14ac:dyDescent="0.25">
      <c r="A72" s="299">
        <v>190</v>
      </c>
      <c r="B72" s="300" t="s">
        <v>184</v>
      </c>
      <c r="C72" s="301">
        <v>45772</v>
      </c>
      <c r="D72" s="302">
        <v>0.23394675925925926</v>
      </c>
      <c r="E72" s="303" t="s">
        <v>11</v>
      </c>
    </row>
    <row r="73" spans="1:5" x14ac:dyDescent="0.25">
      <c r="A73" s="299">
        <v>191</v>
      </c>
      <c r="B73" s="300" t="s">
        <v>185</v>
      </c>
      <c r="C73" s="301">
        <v>45772</v>
      </c>
      <c r="D73" s="302">
        <v>0.25255787037037036</v>
      </c>
      <c r="E73" s="303" t="s">
        <v>11</v>
      </c>
    </row>
    <row r="74" spans="1:5" x14ac:dyDescent="0.25">
      <c r="A74" s="299">
        <v>192</v>
      </c>
      <c r="B74" s="300" t="s">
        <v>186</v>
      </c>
      <c r="C74" s="301">
        <v>45772</v>
      </c>
      <c r="D74" s="302">
        <v>0.25747685185185187</v>
      </c>
      <c r="E74" s="303" t="s">
        <v>11</v>
      </c>
    </row>
    <row r="75" spans="1:5" x14ac:dyDescent="0.25">
      <c r="A75" s="299">
        <v>193</v>
      </c>
      <c r="B75" s="300" t="s">
        <v>187</v>
      </c>
      <c r="C75" s="301">
        <v>45772</v>
      </c>
      <c r="D75" s="302">
        <v>0.3319097222222222</v>
      </c>
      <c r="E75" s="303" t="s">
        <v>11</v>
      </c>
    </row>
    <row r="76" spans="1:5" x14ac:dyDescent="0.25">
      <c r="A76" s="299">
        <v>14</v>
      </c>
      <c r="B76" s="300" t="s">
        <v>168</v>
      </c>
      <c r="C76" s="301">
        <v>45772</v>
      </c>
      <c r="D76" s="302">
        <v>0.75208333333333333</v>
      </c>
      <c r="E76" s="304" t="s">
        <v>13</v>
      </c>
    </row>
    <row r="77" spans="1:5" x14ac:dyDescent="0.25">
      <c r="A77" s="299">
        <v>15</v>
      </c>
      <c r="B77" s="300" t="s">
        <v>192</v>
      </c>
      <c r="C77" s="301">
        <v>45772</v>
      </c>
      <c r="D77" s="302">
        <v>0.76928240740740739</v>
      </c>
      <c r="E77" s="304" t="s">
        <v>13</v>
      </c>
    </row>
    <row r="78" spans="1:5" x14ac:dyDescent="0.25">
      <c r="A78" s="299">
        <v>22</v>
      </c>
      <c r="B78" s="300" t="s">
        <v>193</v>
      </c>
      <c r="C78" s="301">
        <v>45772</v>
      </c>
      <c r="D78" s="302">
        <v>0.74734953703703699</v>
      </c>
      <c r="E78" s="304" t="s">
        <v>13</v>
      </c>
    </row>
    <row r="79" spans="1:5" x14ac:dyDescent="0.25">
      <c r="A79" s="299">
        <v>47</v>
      </c>
      <c r="B79" s="300" t="s">
        <v>190</v>
      </c>
      <c r="C79" s="301">
        <v>45772</v>
      </c>
      <c r="D79" s="302">
        <v>0.85952546296296295</v>
      </c>
      <c r="E79" s="304" t="s">
        <v>13</v>
      </c>
    </row>
    <row r="80" spans="1:5" x14ac:dyDescent="0.25">
      <c r="A80" s="299">
        <v>52</v>
      </c>
      <c r="B80" s="300" t="s">
        <v>171</v>
      </c>
      <c r="C80" s="301">
        <v>45772</v>
      </c>
      <c r="D80" s="302">
        <v>0.76406249999999998</v>
      </c>
      <c r="E80" s="304" t="s">
        <v>13</v>
      </c>
    </row>
    <row r="81" spans="1:5" x14ac:dyDescent="0.25">
      <c r="A81" s="299">
        <v>120</v>
      </c>
      <c r="B81" s="300" t="s">
        <v>172</v>
      </c>
      <c r="C81" s="301">
        <v>45772</v>
      </c>
      <c r="D81" s="302">
        <v>0.85280092592592593</v>
      </c>
      <c r="E81" s="304" t="s">
        <v>13</v>
      </c>
    </row>
    <row r="82" spans="1:5" x14ac:dyDescent="0.25">
      <c r="A82" s="299">
        <v>125</v>
      </c>
      <c r="B82" s="300" t="s">
        <v>191</v>
      </c>
      <c r="C82" s="301">
        <v>45772</v>
      </c>
      <c r="D82" s="302">
        <v>0.76348379629629626</v>
      </c>
      <c r="E82" s="304" t="s">
        <v>13</v>
      </c>
    </row>
    <row r="83" spans="1:5" x14ac:dyDescent="0.25">
      <c r="A83" s="299">
        <v>125</v>
      </c>
      <c r="B83" s="300" t="s">
        <v>191</v>
      </c>
      <c r="C83" s="301">
        <v>45772</v>
      </c>
      <c r="D83" s="302">
        <v>0.78212962962962962</v>
      </c>
      <c r="E83" s="304" t="s">
        <v>13</v>
      </c>
    </row>
    <row r="84" spans="1:5" x14ac:dyDescent="0.25">
      <c r="A84" s="299">
        <v>142</v>
      </c>
      <c r="B84" s="300" t="s">
        <v>174</v>
      </c>
      <c r="C84" s="301">
        <v>45772</v>
      </c>
      <c r="D84" s="302">
        <v>0.75141203703703707</v>
      </c>
      <c r="E84" s="304" t="s">
        <v>13</v>
      </c>
    </row>
    <row r="85" spans="1:5" x14ac:dyDescent="0.25">
      <c r="A85" s="299">
        <v>159</v>
      </c>
      <c r="B85" s="300" t="s">
        <v>175</v>
      </c>
      <c r="C85" s="301">
        <v>45772</v>
      </c>
      <c r="D85" s="302">
        <v>0.75160879629629629</v>
      </c>
      <c r="E85" s="304" t="s">
        <v>13</v>
      </c>
    </row>
    <row r="86" spans="1:5" x14ac:dyDescent="0.25">
      <c r="A86" s="299">
        <v>168</v>
      </c>
      <c r="B86" s="300" t="s">
        <v>176</v>
      </c>
      <c r="C86" s="301">
        <v>45772</v>
      </c>
      <c r="D86" s="302">
        <v>0.7560648148148148</v>
      </c>
      <c r="E86" s="304" t="s">
        <v>13</v>
      </c>
    </row>
    <row r="87" spans="1:5" x14ac:dyDescent="0.25">
      <c r="A87" s="299">
        <v>175</v>
      </c>
      <c r="B87" s="300" t="s">
        <v>178</v>
      </c>
      <c r="C87" s="301">
        <v>45772</v>
      </c>
      <c r="D87" s="302">
        <v>0.75357638888888889</v>
      </c>
      <c r="E87" s="304" t="s">
        <v>13</v>
      </c>
    </row>
    <row r="88" spans="1:5" x14ac:dyDescent="0.25">
      <c r="A88" s="299">
        <v>177</v>
      </c>
      <c r="B88" s="300" t="s">
        <v>179</v>
      </c>
      <c r="C88" s="301">
        <v>45772</v>
      </c>
      <c r="D88" s="302">
        <v>0.75924768518518515</v>
      </c>
      <c r="E88" s="304" t="s">
        <v>13</v>
      </c>
    </row>
    <row r="89" spans="1:5" x14ac:dyDescent="0.25">
      <c r="A89" s="299">
        <v>180</v>
      </c>
      <c r="B89" s="300" t="s">
        <v>180</v>
      </c>
      <c r="C89" s="301">
        <v>45772</v>
      </c>
      <c r="D89" s="302">
        <v>0.75436342592592598</v>
      </c>
      <c r="E89" s="304" t="s">
        <v>13</v>
      </c>
    </row>
    <row r="90" spans="1:5" x14ac:dyDescent="0.25">
      <c r="A90" s="299">
        <v>188</v>
      </c>
      <c r="B90" s="300" t="s">
        <v>183</v>
      </c>
      <c r="C90" s="301">
        <v>45772</v>
      </c>
      <c r="D90" s="302">
        <v>0.75199074074074079</v>
      </c>
      <c r="E90" s="304" t="s">
        <v>13</v>
      </c>
    </row>
    <row r="91" spans="1:5" x14ac:dyDescent="0.25">
      <c r="A91" s="299">
        <v>190</v>
      </c>
      <c r="B91" s="300" t="s">
        <v>184</v>
      </c>
      <c r="C91" s="301">
        <v>45772</v>
      </c>
      <c r="D91" s="302">
        <v>0.76429398148148153</v>
      </c>
      <c r="E91" s="304" t="s">
        <v>13</v>
      </c>
    </row>
    <row r="92" spans="1:5" x14ac:dyDescent="0.25">
      <c r="A92" s="299">
        <v>190</v>
      </c>
      <c r="B92" s="300" t="s">
        <v>184</v>
      </c>
      <c r="C92" s="301">
        <v>45772</v>
      </c>
      <c r="D92" s="302">
        <v>0.76787037037037043</v>
      </c>
      <c r="E92" s="304" t="s">
        <v>13</v>
      </c>
    </row>
    <row r="93" spans="1:5" x14ac:dyDescent="0.25">
      <c r="A93" s="299">
        <v>191</v>
      </c>
      <c r="B93" s="300" t="s">
        <v>185</v>
      </c>
      <c r="C93" s="301">
        <v>45772</v>
      </c>
      <c r="D93" s="302">
        <v>0.77424768518518516</v>
      </c>
      <c r="E93" s="304" t="s">
        <v>13</v>
      </c>
    </row>
    <row r="94" spans="1:5" x14ac:dyDescent="0.25">
      <c r="A94" s="299">
        <v>192</v>
      </c>
      <c r="B94" s="300" t="s">
        <v>186</v>
      </c>
      <c r="C94" s="301">
        <v>45772</v>
      </c>
      <c r="D94" s="302">
        <v>0.80876157407407412</v>
      </c>
      <c r="E94" s="304" t="s">
        <v>13</v>
      </c>
    </row>
    <row r="95" spans="1:5" x14ac:dyDescent="0.25">
      <c r="A95" s="299">
        <v>193</v>
      </c>
      <c r="B95" s="300" t="s">
        <v>187</v>
      </c>
      <c r="C95" s="301">
        <v>45772</v>
      </c>
      <c r="D95" s="302">
        <v>0.71179398148148143</v>
      </c>
      <c r="E95" s="304" t="s">
        <v>13</v>
      </c>
    </row>
    <row r="96" spans="1:5" x14ac:dyDescent="0.25">
      <c r="A96" s="299">
        <v>7</v>
      </c>
      <c r="B96" s="300" t="s">
        <v>188</v>
      </c>
      <c r="C96" s="301">
        <v>45773</v>
      </c>
      <c r="D96" s="302">
        <v>0.28179398148148149</v>
      </c>
      <c r="E96" s="303" t="s">
        <v>11</v>
      </c>
    </row>
    <row r="97" spans="1:5" x14ac:dyDescent="0.25">
      <c r="A97" s="299">
        <v>11</v>
      </c>
      <c r="B97" s="300" t="s">
        <v>189</v>
      </c>
      <c r="C97" s="301">
        <v>45773</v>
      </c>
      <c r="D97" s="302">
        <v>0.29369212962962965</v>
      </c>
      <c r="E97" s="303" t="s">
        <v>11</v>
      </c>
    </row>
    <row r="98" spans="1:5" x14ac:dyDescent="0.25">
      <c r="A98" s="299">
        <v>14</v>
      </c>
      <c r="B98" s="300" t="s">
        <v>168</v>
      </c>
      <c r="C98" s="301">
        <v>45773</v>
      </c>
      <c r="D98" s="302">
        <v>0.29358796296296297</v>
      </c>
      <c r="E98" s="303" t="s">
        <v>11</v>
      </c>
    </row>
    <row r="99" spans="1:5" x14ac:dyDescent="0.25">
      <c r="A99" s="299">
        <v>15</v>
      </c>
      <c r="B99" s="300" t="s">
        <v>192</v>
      </c>
      <c r="C99" s="301">
        <v>45773</v>
      </c>
      <c r="D99" s="302">
        <v>0.29342592592592592</v>
      </c>
      <c r="E99" s="303" t="s">
        <v>11</v>
      </c>
    </row>
    <row r="100" spans="1:5" x14ac:dyDescent="0.25">
      <c r="A100" s="299">
        <v>18</v>
      </c>
      <c r="B100" s="300" t="s">
        <v>169</v>
      </c>
      <c r="C100" s="301">
        <v>45773</v>
      </c>
      <c r="D100" s="302">
        <v>0.32072916666666668</v>
      </c>
      <c r="E100" s="303" t="s">
        <v>11</v>
      </c>
    </row>
    <row r="101" spans="1:5" x14ac:dyDescent="0.25">
      <c r="A101" s="299">
        <v>22</v>
      </c>
      <c r="B101" s="300" t="s">
        <v>193</v>
      </c>
      <c r="C101" s="301">
        <v>45773</v>
      </c>
      <c r="D101" s="302">
        <v>0.39405092592592594</v>
      </c>
      <c r="E101" s="303" t="s">
        <v>11</v>
      </c>
    </row>
    <row r="102" spans="1:5" x14ac:dyDescent="0.25">
      <c r="A102" s="299">
        <v>47</v>
      </c>
      <c r="B102" s="300" t="s">
        <v>190</v>
      </c>
      <c r="C102" s="301">
        <v>45773</v>
      </c>
      <c r="D102" s="302">
        <v>0.38136574074074076</v>
      </c>
      <c r="E102" s="303" t="s">
        <v>11</v>
      </c>
    </row>
    <row r="103" spans="1:5" x14ac:dyDescent="0.25">
      <c r="A103" s="299">
        <v>50</v>
      </c>
      <c r="B103" s="300" t="s">
        <v>170</v>
      </c>
      <c r="C103" s="301">
        <v>45773</v>
      </c>
      <c r="D103" s="302">
        <v>0.24693287037037037</v>
      </c>
      <c r="E103" s="303" t="s">
        <v>11</v>
      </c>
    </row>
    <row r="104" spans="1:5" x14ac:dyDescent="0.25">
      <c r="A104" s="299">
        <v>52</v>
      </c>
      <c r="B104" s="300" t="s">
        <v>171</v>
      </c>
      <c r="C104" s="301">
        <v>45773</v>
      </c>
      <c r="D104" s="302">
        <v>0.24587962962962964</v>
      </c>
      <c r="E104" s="303" t="s">
        <v>11</v>
      </c>
    </row>
    <row r="105" spans="1:5" x14ac:dyDescent="0.25">
      <c r="A105" s="299">
        <v>120</v>
      </c>
      <c r="B105" s="300" t="s">
        <v>172</v>
      </c>
      <c r="C105" s="301">
        <v>45773</v>
      </c>
      <c r="D105" s="302">
        <v>0.24756944444444445</v>
      </c>
      <c r="E105" s="303" t="s">
        <v>11</v>
      </c>
    </row>
    <row r="106" spans="1:5" x14ac:dyDescent="0.25">
      <c r="A106" s="299">
        <v>139</v>
      </c>
      <c r="B106" s="300" t="s">
        <v>173</v>
      </c>
      <c r="C106" s="301">
        <v>45773</v>
      </c>
      <c r="D106" s="302">
        <v>0.24099537037037036</v>
      </c>
      <c r="E106" s="303" t="s">
        <v>11</v>
      </c>
    </row>
    <row r="107" spans="1:5" x14ac:dyDescent="0.25">
      <c r="A107" s="299">
        <v>142</v>
      </c>
      <c r="B107" s="300" t="s">
        <v>174</v>
      </c>
      <c r="C107" s="301">
        <v>45773</v>
      </c>
      <c r="D107" s="302">
        <v>0.35037037037037039</v>
      </c>
      <c r="E107" s="303" t="s">
        <v>11</v>
      </c>
    </row>
    <row r="108" spans="1:5" x14ac:dyDescent="0.25">
      <c r="A108" s="299">
        <v>159</v>
      </c>
      <c r="B108" s="300" t="s">
        <v>175</v>
      </c>
      <c r="C108" s="301">
        <v>45773</v>
      </c>
      <c r="D108" s="302">
        <v>0.38493055555555555</v>
      </c>
      <c r="E108" s="303" t="s">
        <v>11</v>
      </c>
    </row>
    <row r="109" spans="1:5" x14ac:dyDescent="0.25">
      <c r="A109" s="299">
        <v>168</v>
      </c>
      <c r="B109" s="300" t="s">
        <v>176</v>
      </c>
      <c r="C109" s="301">
        <v>45773</v>
      </c>
      <c r="D109" s="302">
        <v>0.29916666666666669</v>
      </c>
      <c r="E109" s="303" t="s">
        <v>11</v>
      </c>
    </row>
    <row r="110" spans="1:5" x14ac:dyDescent="0.25">
      <c r="A110" s="299">
        <v>177</v>
      </c>
      <c r="B110" s="300" t="s">
        <v>179</v>
      </c>
      <c r="C110" s="301">
        <v>45773</v>
      </c>
      <c r="D110" s="302">
        <v>0.28497685185185184</v>
      </c>
      <c r="E110" s="303" t="s">
        <v>11</v>
      </c>
    </row>
    <row r="111" spans="1:5" x14ac:dyDescent="0.25">
      <c r="A111" s="299">
        <v>180</v>
      </c>
      <c r="B111" s="300" t="s">
        <v>180</v>
      </c>
      <c r="C111" s="301">
        <v>45773</v>
      </c>
      <c r="D111" s="302">
        <v>0.28508101851851853</v>
      </c>
      <c r="E111" s="303" t="s">
        <v>11</v>
      </c>
    </row>
    <row r="112" spans="1:5" x14ac:dyDescent="0.25">
      <c r="A112" s="299">
        <v>184</v>
      </c>
      <c r="B112" s="300" t="s">
        <v>181</v>
      </c>
      <c r="C112" s="301">
        <v>45773</v>
      </c>
      <c r="D112" s="302">
        <v>0.26988425925925924</v>
      </c>
      <c r="E112" s="303" t="s">
        <v>11</v>
      </c>
    </row>
    <row r="113" spans="1:5" x14ac:dyDescent="0.25">
      <c r="A113" s="299">
        <v>186</v>
      </c>
      <c r="B113" s="300" t="s">
        <v>182</v>
      </c>
      <c r="C113" s="301">
        <v>45773</v>
      </c>
      <c r="D113" s="302">
        <v>0.47960648148148149</v>
      </c>
      <c r="E113" s="303" t="s">
        <v>11</v>
      </c>
    </row>
    <row r="114" spans="1:5" x14ac:dyDescent="0.25">
      <c r="A114" s="299">
        <v>188</v>
      </c>
      <c r="B114" s="300" t="s">
        <v>183</v>
      </c>
      <c r="C114" s="301">
        <v>45773</v>
      </c>
      <c r="D114" s="302">
        <v>0.26966435185185184</v>
      </c>
      <c r="E114" s="303" t="s">
        <v>11</v>
      </c>
    </row>
    <row r="115" spans="1:5" x14ac:dyDescent="0.25">
      <c r="A115" s="299">
        <v>190</v>
      </c>
      <c r="B115" s="300" t="s">
        <v>184</v>
      </c>
      <c r="C115" s="301">
        <v>45773</v>
      </c>
      <c r="D115" s="302">
        <v>0.25260416666666669</v>
      </c>
      <c r="E115" s="303" t="s">
        <v>11</v>
      </c>
    </row>
    <row r="116" spans="1:5" x14ac:dyDescent="0.25">
      <c r="A116" s="299">
        <v>191</v>
      </c>
      <c r="B116" s="300" t="s">
        <v>185</v>
      </c>
      <c r="C116" s="301">
        <v>45773</v>
      </c>
      <c r="D116" s="302">
        <v>0.25070601851851854</v>
      </c>
      <c r="E116" s="303" t="s">
        <v>11</v>
      </c>
    </row>
    <row r="117" spans="1:5" x14ac:dyDescent="0.25">
      <c r="A117" s="299">
        <v>192</v>
      </c>
      <c r="B117" s="300" t="s">
        <v>186</v>
      </c>
      <c r="C117" s="301">
        <v>45773</v>
      </c>
      <c r="D117" s="302">
        <v>0.23913194444444444</v>
      </c>
      <c r="E117" s="303" t="s">
        <v>11</v>
      </c>
    </row>
    <row r="118" spans="1:5" x14ac:dyDescent="0.25">
      <c r="A118" s="299">
        <v>7</v>
      </c>
      <c r="B118" s="300" t="s">
        <v>188</v>
      </c>
      <c r="C118" s="301">
        <v>45773</v>
      </c>
      <c r="D118" s="302">
        <v>0.82443287037037039</v>
      </c>
      <c r="E118" s="304" t="s">
        <v>13</v>
      </c>
    </row>
    <row r="119" spans="1:5" x14ac:dyDescent="0.25">
      <c r="A119" s="299">
        <v>14</v>
      </c>
      <c r="B119" s="300" t="s">
        <v>168</v>
      </c>
      <c r="C119" s="301">
        <v>45773</v>
      </c>
      <c r="D119" s="302">
        <v>0.58679398148148143</v>
      </c>
      <c r="E119" s="304" t="s">
        <v>13</v>
      </c>
    </row>
    <row r="120" spans="1:5" x14ac:dyDescent="0.25">
      <c r="A120" s="299">
        <v>15</v>
      </c>
      <c r="B120" s="300" t="s">
        <v>192</v>
      </c>
      <c r="C120" s="301">
        <v>45773</v>
      </c>
      <c r="D120" s="302">
        <v>0.58387731481481486</v>
      </c>
      <c r="E120" s="304" t="s">
        <v>13</v>
      </c>
    </row>
    <row r="121" spans="1:5" x14ac:dyDescent="0.25">
      <c r="A121" s="299">
        <v>22</v>
      </c>
      <c r="B121" s="300" t="s">
        <v>193</v>
      </c>
      <c r="C121" s="301">
        <v>45773</v>
      </c>
      <c r="D121" s="302">
        <v>0.5413310185185185</v>
      </c>
      <c r="E121" s="304" t="s">
        <v>13</v>
      </c>
    </row>
    <row r="122" spans="1:5" x14ac:dyDescent="0.25">
      <c r="A122" s="299">
        <v>47</v>
      </c>
      <c r="B122" s="300" t="s">
        <v>190</v>
      </c>
      <c r="C122" s="301">
        <v>45773</v>
      </c>
      <c r="D122" s="302">
        <v>0.6852893518518518</v>
      </c>
      <c r="E122" s="304" t="s">
        <v>13</v>
      </c>
    </row>
    <row r="123" spans="1:5" x14ac:dyDescent="0.25">
      <c r="A123" s="299">
        <v>50</v>
      </c>
      <c r="B123" s="300" t="s">
        <v>170</v>
      </c>
      <c r="C123" s="301">
        <v>45773</v>
      </c>
      <c r="D123" s="302">
        <v>0.76325231481481481</v>
      </c>
      <c r="E123" s="304" t="s">
        <v>13</v>
      </c>
    </row>
    <row r="124" spans="1:5" x14ac:dyDescent="0.25">
      <c r="A124" s="299">
        <v>52</v>
      </c>
      <c r="B124" s="300" t="s">
        <v>171</v>
      </c>
      <c r="C124" s="301">
        <v>45773</v>
      </c>
      <c r="D124" s="302">
        <v>0.75548611111111108</v>
      </c>
      <c r="E124" s="304" t="s">
        <v>13</v>
      </c>
    </row>
    <row r="125" spans="1:5" x14ac:dyDescent="0.25">
      <c r="A125" s="299">
        <v>120</v>
      </c>
      <c r="B125" s="300" t="s">
        <v>172</v>
      </c>
      <c r="C125" s="301">
        <v>45773</v>
      </c>
      <c r="D125" s="302">
        <v>0.75414351851851846</v>
      </c>
      <c r="E125" s="304" t="s">
        <v>13</v>
      </c>
    </row>
    <row r="126" spans="1:5" x14ac:dyDescent="0.25">
      <c r="A126" s="299">
        <v>159</v>
      </c>
      <c r="B126" s="300" t="s">
        <v>175</v>
      </c>
      <c r="C126" s="301">
        <v>45773</v>
      </c>
      <c r="D126" s="302">
        <v>0.55839120370370365</v>
      </c>
      <c r="E126" s="304" t="s">
        <v>13</v>
      </c>
    </row>
    <row r="127" spans="1:5" x14ac:dyDescent="0.25">
      <c r="A127" s="299">
        <v>168</v>
      </c>
      <c r="B127" s="300" t="s">
        <v>176</v>
      </c>
      <c r="C127" s="301">
        <v>45773</v>
      </c>
      <c r="D127" s="302">
        <v>0.56987268518518519</v>
      </c>
      <c r="E127" s="304" t="s">
        <v>13</v>
      </c>
    </row>
    <row r="128" spans="1:5" x14ac:dyDescent="0.25">
      <c r="A128" s="299">
        <v>168</v>
      </c>
      <c r="B128" s="300" t="s">
        <v>176</v>
      </c>
      <c r="C128" s="301">
        <v>45773</v>
      </c>
      <c r="D128" s="302">
        <v>0.57057870370370367</v>
      </c>
      <c r="E128" s="304" t="s">
        <v>13</v>
      </c>
    </row>
    <row r="129" spans="1:5" x14ac:dyDescent="0.25">
      <c r="A129" s="299">
        <v>177</v>
      </c>
      <c r="B129" s="300" t="s">
        <v>179</v>
      </c>
      <c r="C129" s="301">
        <v>45773</v>
      </c>
      <c r="D129" s="302">
        <v>0.55763888888888891</v>
      </c>
      <c r="E129" s="304" t="s">
        <v>13</v>
      </c>
    </row>
    <row r="130" spans="1:5" x14ac:dyDescent="0.25">
      <c r="A130" s="299">
        <v>180</v>
      </c>
      <c r="B130" s="300" t="s">
        <v>180</v>
      </c>
      <c r="C130" s="301">
        <v>45773</v>
      </c>
      <c r="D130" s="302">
        <v>0.55462962962962958</v>
      </c>
      <c r="E130" s="304" t="s">
        <v>13</v>
      </c>
    </row>
    <row r="131" spans="1:5" x14ac:dyDescent="0.25">
      <c r="A131" s="299">
        <v>188</v>
      </c>
      <c r="B131" s="300" t="s">
        <v>183</v>
      </c>
      <c r="C131" s="301">
        <v>45773</v>
      </c>
      <c r="D131" s="302">
        <v>0.60247685185185185</v>
      </c>
      <c r="E131" s="304" t="s">
        <v>13</v>
      </c>
    </row>
    <row r="132" spans="1:5" x14ac:dyDescent="0.25">
      <c r="A132" s="299">
        <v>190</v>
      </c>
      <c r="B132" s="300" t="s">
        <v>184</v>
      </c>
      <c r="C132" s="301">
        <v>45773</v>
      </c>
      <c r="D132" s="302">
        <v>0.77369212962962963</v>
      </c>
      <c r="E132" s="304" t="s">
        <v>13</v>
      </c>
    </row>
    <row r="133" spans="1:5" x14ac:dyDescent="0.25">
      <c r="A133" s="299">
        <v>191</v>
      </c>
      <c r="B133" s="300" t="s">
        <v>185</v>
      </c>
      <c r="C133" s="301">
        <v>45773</v>
      </c>
      <c r="D133" s="302">
        <v>0.75399305555555551</v>
      </c>
      <c r="E133" s="304" t="s">
        <v>13</v>
      </c>
    </row>
    <row r="134" spans="1:5" x14ac:dyDescent="0.25">
      <c r="A134" s="299">
        <v>192</v>
      </c>
      <c r="B134" s="300" t="s">
        <v>186</v>
      </c>
      <c r="C134" s="301">
        <v>45773</v>
      </c>
      <c r="D134" s="302">
        <v>0.77121527777777776</v>
      </c>
      <c r="E134" s="304" t="s">
        <v>13</v>
      </c>
    </row>
    <row r="135" spans="1:5" x14ac:dyDescent="0.25">
      <c r="A135" s="299">
        <v>193</v>
      </c>
      <c r="B135" s="300" t="s">
        <v>187</v>
      </c>
      <c r="C135" s="301">
        <v>45773</v>
      </c>
      <c r="D135" s="302">
        <v>0.5554513888888889</v>
      </c>
      <c r="E135" s="304" t="s">
        <v>13</v>
      </c>
    </row>
    <row r="136" spans="1:5" x14ac:dyDescent="0.25">
      <c r="A136" s="299">
        <v>11</v>
      </c>
      <c r="B136" s="300" t="s">
        <v>189</v>
      </c>
      <c r="C136" s="301">
        <v>45774</v>
      </c>
      <c r="D136" s="302">
        <v>0.27914351851851854</v>
      </c>
      <c r="E136" s="303" t="s">
        <v>11</v>
      </c>
    </row>
    <row r="137" spans="1:5" x14ac:dyDescent="0.25">
      <c r="A137" s="299">
        <v>15</v>
      </c>
      <c r="B137" s="300" t="s">
        <v>192</v>
      </c>
      <c r="C137" s="301">
        <v>45774</v>
      </c>
      <c r="D137" s="302">
        <v>0.27899305555555554</v>
      </c>
      <c r="E137" s="303" t="s">
        <v>11</v>
      </c>
    </row>
    <row r="138" spans="1:5" x14ac:dyDescent="0.25">
      <c r="A138" s="299">
        <v>15</v>
      </c>
      <c r="B138" s="300" t="s">
        <v>192</v>
      </c>
      <c r="C138" s="301">
        <v>45774</v>
      </c>
      <c r="D138" s="302">
        <v>0.27907407407407409</v>
      </c>
      <c r="E138" s="303" t="s">
        <v>11</v>
      </c>
    </row>
    <row r="139" spans="1:5" x14ac:dyDescent="0.25">
      <c r="A139" s="299">
        <v>18</v>
      </c>
      <c r="B139" s="300" t="s">
        <v>169</v>
      </c>
      <c r="C139" s="301">
        <v>45774</v>
      </c>
      <c r="D139" s="302">
        <v>0.28842592592592592</v>
      </c>
      <c r="E139" s="303" t="s">
        <v>11</v>
      </c>
    </row>
    <row r="140" spans="1:5" x14ac:dyDescent="0.25">
      <c r="A140" s="299">
        <v>50</v>
      </c>
      <c r="B140" s="300" t="s">
        <v>170</v>
      </c>
      <c r="C140" s="301">
        <v>45774</v>
      </c>
      <c r="D140" s="302">
        <v>0.25315972222222222</v>
      </c>
      <c r="E140" s="303" t="s">
        <v>11</v>
      </c>
    </row>
    <row r="141" spans="1:5" x14ac:dyDescent="0.25">
      <c r="A141" s="299">
        <v>52</v>
      </c>
      <c r="B141" s="300" t="s">
        <v>171</v>
      </c>
      <c r="C141" s="301">
        <v>45774</v>
      </c>
      <c r="D141" s="302">
        <v>0.26187500000000002</v>
      </c>
      <c r="E141" s="303" t="s">
        <v>11</v>
      </c>
    </row>
    <row r="142" spans="1:5" x14ac:dyDescent="0.25">
      <c r="A142" s="299">
        <v>120</v>
      </c>
      <c r="B142" s="300" t="s">
        <v>172</v>
      </c>
      <c r="C142" s="301">
        <v>45774</v>
      </c>
      <c r="D142" s="302">
        <v>0.24469907407407407</v>
      </c>
      <c r="E142" s="303" t="s">
        <v>11</v>
      </c>
    </row>
    <row r="143" spans="1:5" x14ac:dyDescent="0.25">
      <c r="A143" s="299">
        <v>139</v>
      </c>
      <c r="B143" s="300" t="s">
        <v>173</v>
      </c>
      <c r="C143" s="301">
        <v>45774</v>
      </c>
      <c r="D143" s="302">
        <v>0.24011574074074074</v>
      </c>
      <c r="E143" s="303" t="s">
        <v>11</v>
      </c>
    </row>
    <row r="144" spans="1:5" x14ac:dyDescent="0.25">
      <c r="A144" s="299">
        <v>168</v>
      </c>
      <c r="B144" s="300" t="s">
        <v>176</v>
      </c>
      <c r="C144" s="301">
        <v>45774</v>
      </c>
      <c r="D144" s="302">
        <v>0.25883101851851853</v>
      </c>
      <c r="E144" s="303" t="s">
        <v>11</v>
      </c>
    </row>
    <row r="145" spans="1:5" x14ac:dyDescent="0.25">
      <c r="A145" s="299">
        <v>168</v>
      </c>
      <c r="B145" s="300" t="s">
        <v>176</v>
      </c>
      <c r="C145" s="301">
        <v>45774</v>
      </c>
      <c r="D145" s="302">
        <v>0.2588773148148148</v>
      </c>
      <c r="E145" s="303" t="s">
        <v>11</v>
      </c>
    </row>
    <row r="146" spans="1:5" x14ac:dyDescent="0.25">
      <c r="A146" s="299">
        <v>177</v>
      </c>
      <c r="B146" s="300" t="s">
        <v>179</v>
      </c>
      <c r="C146" s="301">
        <v>45774</v>
      </c>
      <c r="D146" s="302">
        <v>0.29497685185185185</v>
      </c>
      <c r="E146" s="303" t="s">
        <v>11</v>
      </c>
    </row>
    <row r="147" spans="1:5" x14ac:dyDescent="0.25">
      <c r="A147" s="299">
        <v>184</v>
      </c>
      <c r="B147" s="300" t="s">
        <v>181</v>
      </c>
      <c r="C147" s="301">
        <v>45774</v>
      </c>
      <c r="D147" s="302">
        <v>0.28271990740740743</v>
      </c>
      <c r="E147" s="303" t="s">
        <v>11</v>
      </c>
    </row>
    <row r="148" spans="1:5" x14ac:dyDescent="0.25">
      <c r="A148" s="299">
        <v>186</v>
      </c>
      <c r="B148" s="300" t="s">
        <v>182</v>
      </c>
      <c r="C148" s="301">
        <v>45774</v>
      </c>
      <c r="D148" s="302">
        <v>0.48121527777777778</v>
      </c>
      <c r="E148" s="303" t="s">
        <v>11</v>
      </c>
    </row>
    <row r="149" spans="1:5" x14ac:dyDescent="0.25">
      <c r="A149" s="299">
        <v>188</v>
      </c>
      <c r="B149" s="300" t="s">
        <v>183</v>
      </c>
      <c r="C149" s="301">
        <v>45774</v>
      </c>
      <c r="D149" s="302">
        <v>0.27542824074074074</v>
      </c>
      <c r="E149" s="303" t="s">
        <v>11</v>
      </c>
    </row>
    <row r="150" spans="1:5" x14ac:dyDescent="0.25">
      <c r="A150" s="299">
        <v>190</v>
      </c>
      <c r="B150" s="300" t="s">
        <v>184</v>
      </c>
      <c r="C150" s="301">
        <v>45774</v>
      </c>
      <c r="D150" s="302">
        <v>0.28835648148148146</v>
      </c>
      <c r="E150" s="303" t="s">
        <v>11</v>
      </c>
    </row>
    <row r="151" spans="1:5" x14ac:dyDescent="0.25">
      <c r="A151" s="299">
        <v>191</v>
      </c>
      <c r="B151" s="300" t="s">
        <v>185</v>
      </c>
      <c r="C151" s="301">
        <v>45774</v>
      </c>
      <c r="D151" s="302">
        <v>0.24953703703703703</v>
      </c>
      <c r="E151" s="303" t="s">
        <v>11</v>
      </c>
    </row>
    <row r="152" spans="1:5" x14ac:dyDescent="0.25">
      <c r="A152" s="299">
        <v>192</v>
      </c>
      <c r="B152" s="300" t="s">
        <v>186</v>
      </c>
      <c r="C152" s="301">
        <v>45774</v>
      </c>
      <c r="D152" s="302">
        <v>0.23248842592592592</v>
      </c>
      <c r="E152" s="303" t="s">
        <v>11</v>
      </c>
    </row>
    <row r="153" spans="1:5" x14ac:dyDescent="0.25">
      <c r="A153" s="299">
        <v>11</v>
      </c>
      <c r="B153" s="300" t="s">
        <v>189</v>
      </c>
      <c r="C153" s="301">
        <v>45774</v>
      </c>
      <c r="D153" s="302">
        <v>0.96841435185185187</v>
      </c>
      <c r="E153" s="304" t="s">
        <v>13</v>
      </c>
    </row>
    <row r="154" spans="1:5" x14ac:dyDescent="0.25">
      <c r="A154" s="299">
        <v>15</v>
      </c>
      <c r="B154" s="300" t="s">
        <v>192</v>
      </c>
      <c r="C154" s="301">
        <v>45774</v>
      </c>
      <c r="D154" s="302">
        <v>0.96665509259259264</v>
      </c>
      <c r="E154" s="304" t="s">
        <v>13</v>
      </c>
    </row>
    <row r="155" spans="1:5" x14ac:dyDescent="0.25">
      <c r="A155" s="299">
        <v>120</v>
      </c>
      <c r="B155" s="300" t="s">
        <v>172</v>
      </c>
      <c r="C155" s="301">
        <v>45774</v>
      </c>
      <c r="D155" s="302">
        <v>0.96692129629629631</v>
      </c>
      <c r="E155" s="304" t="s">
        <v>13</v>
      </c>
    </row>
    <row r="156" spans="1:5" x14ac:dyDescent="0.25">
      <c r="A156" s="299">
        <v>184</v>
      </c>
      <c r="B156" s="300" t="s">
        <v>181</v>
      </c>
      <c r="C156" s="301">
        <v>45774</v>
      </c>
      <c r="D156" s="302">
        <v>0.77096064814814813</v>
      </c>
      <c r="E156" s="304" t="s">
        <v>13</v>
      </c>
    </row>
    <row r="157" spans="1:5" x14ac:dyDescent="0.25">
      <c r="A157" s="299">
        <v>188</v>
      </c>
      <c r="B157" s="300" t="s">
        <v>183</v>
      </c>
      <c r="C157" s="301">
        <v>45774</v>
      </c>
      <c r="D157" s="302">
        <v>0.60996527777777776</v>
      </c>
      <c r="E157" s="304" t="s">
        <v>13</v>
      </c>
    </row>
    <row r="158" spans="1:5" x14ac:dyDescent="0.25">
      <c r="A158" s="299">
        <v>190</v>
      </c>
      <c r="B158" s="300" t="s">
        <v>184</v>
      </c>
      <c r="C158" s="301">
        <v>45774</v>
      </c>
      <c r="D158" s="302">
        <v>0.7829976851851852</v>
      </c>
      <c r="E158" s="304" t="s">
        <v>13</v>
      </c>
    </row>
    <row r="159" spans="1:5" x14ac:dyDescent="0.25">
      <c r="A159" s="299">
        <v>191</v>
      </c>
      <c r="B159" s="300" t="s">
        <v>185</v>
      </c>
      <c r="C159" s="301">
        <v>45774</v>
      </c>
      <c r="D159" s="302">
        <v>0.78787037037037033</v>
      </c>
      <c r="E159" s="304" t="s">
        <v>13</v>
      </c>
    </row>
    <row r="160" spans="1:5" x14ac:dyDescent="0.25">
      <c r="A160" s="299">
        <v>192</v>
      </c>
      <c r="B160" s="300" t="s">
        <v>186</v>
      </c>
      <c r="C160" s="301">
        <v>45774</v>
      </c>
      <c r="D160" s="302">
        <v>0.96521990740740737</v>
      </c>
      <c r="E160" s="304" t="s">
        <v>13</v>
      </c>
    </row>
    <row r="161" spans="1:5" x14ac:dyDescent="0.25">
      <c r="A161" s="299">
        <v>7</v>
      </c>
      <c r="B161" s="300" t="s">
        <v>188</v>
      </c>
      <c r="C161" s="301">
        <v>45775</v>
      </c>
      <c r="D161" s="302">
        <v>0.32229166666666664</v>
      </c>
      <c r="E161" s="303" t="s">
        <v>11</v>
      </c>
    </row>
    <row r="162" spans="1:5" x14ac:dyDescent="0.25">
      <c r="A162" s="299">
        <v>14</v>
      </c>
      <c r="B162" s="300" t="s">
        <v>168</v>
      </c>
      <c r="C162" s="301">
        <v>45775</v>
      </c>
      <c r="D162" s="302">
        <v>0.29048611111111111</v>
      </c>
      <c r="E162" s="303" t="s">
        <v>11</v>
      </c>
    </row>
    <row r="163" spans="1:5" x14ac:dyDescent="0.25">
      <c r="A163" s="299">
        <v>15</v>
      </c>
      <c r="B163" s="300" t="s">
        <v>192</v>
      </c>
      <c r="C163" s="301">
        <v>45775</v>
      </c>
      <c r="D163" s="302">
        <v>0.2905787037037037</v>
      </c>
      <c r="E163" s="303" t="s">
        <v>11</v>
      </c>
    </row>
    <row r="164" spans="1:5" x14ac:dyDescent="0.25">
      <c r="A164" s="299">
        <v>22</v>
      </c>
      <c r="B164" s="300" t="s">
        <v>193</v>
      </c>
      <c r="C164" s="301">
        <v>45775</v>
      </c>
      <c r="D164" s="302">
        <v>0.37359953703703702</v>
      </c>
      <c r="E164" s="303" t="s">
        <v>11</v>
      </c>
    </row>
    <row r="165" spans="1:5" x14ac:dyDescent="0.25">
      <c r="A165" s="299">
        <v>47</v>
      </c>
      <c r="B165" s="300" t="s">
        <v>190</v>
      </c>
      <c r="C165" s="301">
        <v>45775</v>
      </c>
      <c r="D165" s="302">
        <v>0.38199074074074074</v>
      </c>
      <c r="E165" s="303" t="s">
        <v>11</v>
      </c>
    </row>
    <row r="166" spans="1:5" x14ac:dyDescent="0.25">
      <c r="A166" s="299">
        <v>50</v>
      </c>
      <c r="B166" s="300" t="s">
        <v>170</v>
      </c>
      <c r="C166" s="301">
        <v>45775</v>
      </c>
      <c r="D166" s="302">
        <v>0.25181712962962965</v>
      </c>
      <c r="E166" s="303" t="s">
        <v>11</v>
      </c>
    </row>
    <row r="167" spans="1:5" x14ac:dyDescent="0.25">
      <c r="A167" s="299">
        <v>52</v>
      </c>
      <c r="B167" s="300" t="s">
        <v>171</v>
      </c>
      <c r="C167" s="301">
        <v>45775</v>
      </c>
      <c r="D167" s="302">
        <v>0.25850694444444444</v>
      </c>
      <c r="E167" s="303" t="s">
        <v>11</v>
      </c>
    </row>
    <row r="168" spans="1:5" x14ac:dyDescent="0.25">
      <c r="A168" s="299">
        <v>120</v>
      </c>
      <c r="B168" s="300" t="s">
        <v>172</v>
      </c>
      <c r="C168" s="301">
        <v>45775</v>
      </c>
      <c r="D168" s="302">
        <v>0.24513888888888888</v>
      </c>
      <c r="E168" s="303" t="s">
        <v>11</v>
      </c>
    </row>
    <row r="169" spans="1:5" x14ac:dyDescent="0.25">
      <c r="A169" s="299">
        <v>125</v>
      </c>
      <c r="B169" s="300" t="s">
        <v>191</v>
      </c>
      <c r="C169" s="301">
        <v>45775</v>
      </c>
      <c r="D169" s="302">
        <v>0.38351851851851854</v>
      </c>
      <c r="E169" s="303" t="s">
        <v>11</v>
      </c>
    </row>
    <row r="170" spans="1:5" x14ac:dyDescent="0.25">
      <c r="A170" s="299">
        <v>139</v>
      </c>
      <c r="B170" s="300" t="s">
        <v>173</v>
      </c>
      <c r="C170" s="301">
        <v>45775</v>
      </c>
      <c r="D170" s="302">
        <v>0.24083333333333334</v>
      </c>
      <c r="E170" s="303" t="s">
        <v>11</v>
      </c>
    </row>
    <row r="171" spans="1:5" x14ac:dyDescent="0.25">
      <c r="A171" s="299">
        <v>139</v>
      </c>
      <c r="B171" s="300" t="s">
        <v>173</v>
      </c>
      <c r="C171" s="301">
        <v>45775</v>
      </c>
      <c r="D171" s="302">
        <v>0.24552083333333333</v>
      </c>
      <c r="E171" s="303" t="s">
        <v>11</v>
      </c>
    </row>
    <row r="172" spans="1:5" x14ac:dyDescent="0.25">
      <c r="A172" s="299">
        <v>142</v>
      </c>
      <c r="B172" s="300" t="s">
        <v>174</v>
      </c>
      <c r="C172" s="301">
        <v>45775</v>
      </c>
      <c r="D172" s="302">
        <v>0.35619212962962965</v>
      </c>
      <c r="E172" s="303" t="s">
        <v>11</v>
      </c>
    </row>
    <row r="173" spans="1:5" x14ac:dyDescent="0.25">
      <c r="A173" s="299">
        <v>159</v>
      </c>
      <c r="B173" s="300" t="s">
        <v>175</v>
      </c>
      <c r="C173" s="301">
        <v>45775</v>
      </c>
      <c r="D173" s="302">
        <v>0.37973379629629628</v>
      </c>
      <c r="E173" s="303" t="s">
        <v>11</v>
      </c>
    </row>
    <row r="174" spans="1:5" x14ac:dyDescent="0.25">
      <c r="A174" s="299">
        <v>168</v>
      </c>
      <c r="B174" s="300" t="s">
        <v>176</v>
      </c>
      <c r="C174" s="301">
        <v>45775</v>
      </c>
      <c r="D174" s="302">
        <v>0.25833333333333336</v>
      </c>
      <c r="E174" s="303" t="s">
        <v>11</v>
      </c>
    </row>
    <row r="175" spans="1:5" x14ac:dyDescent="0.25">
      <c r="A175" s="299">
        <v>170</v>
      </c>
      <c r="B175" s="300" t="s">
        <v>177</v>
      </c>
      <c r="C175" s="301">
        <v>45775</v>
      </c>
      <c r="D175" s="302">
        <v>0.34761574074074075</v>
      </c>
      <c r="E175" s="303" t="s">
        <v>11</v>
      </c>
    </row>
    <row r="176" spans="1:5" x14ac:dyDescent="0.25">
      <c r="A176" s="299">
        <v>177</v>
      </c>
      <c r="B176" s="300" t="s">
        <v>179</v>
      </c>
      <c r="C176" s="301">
        <v>45775</v>
      </c>
      <c r="D176" s="302">
        <v>0.29094907407407405</v>
      </c>
      <c r="E176" s="303" t="s">
        <v>11</v>
      </c>
    </row>
    <row r="177" spans="1:5" x14ac:dyDescent="0.25">
      <c r="A177" s="299">
        <v>184</v>
      </c>
      <c r="B177" s="300" t="s">
        <v>181</v>
      </c>
      <c r="C177" s="301">
        <v>45775</v>
      </c>
      <c r="D177" s="302">
        <v>0.28284722222222225</v>
      </c>
      <c r="E177" s="303" t="s">
        <v>11</v>
      </c>
    </row>
    <row r="178" spans="1:5" x14ac:dyDescent="0.25">
      <c r="A178" s="299">
        <v>185</v>
      </c>
      <c r="B178" s="300" t="s">
        <v>194</v>
      </c>
      <c r="C178" s="301">
        <v>45775</v>
      </c>
      <c r="D178" s="302">
        <v>0.29217592592592595</v>
      </c>
      <c r="E178" s="303" t="s">
        <v>11</v>
      </c>
    </row>
    <row r="179" spans="1:5" x14ac:dyDescent="0.25">
      <c r="A179" s="299">
        <v>186</v>
      </c>
      <c r="B179" s="300" t="s">
        <v>182</v>
      </c>
      <c r="C179" s="301">
        <v>45775</v>
      </c>
      <c r="D179" s="302">
        <v>0.49495370370370373</v>
      </c>
      <c r="E179" s="303" t="s">
        <v>11</v>
      </c>
    </row>
    <row r="180" spans="1:5" x14ac:dyDescent="0.25">
      <c r="A180" s="299">
        <v>188</v>
      </c>
      <c r="B180" s="300" t="s">
        <v>183</v>
      </c>
      <c r="C180" s="301">
        <v>45775</v>
      </c>
      <c r="D180" s="302">
        <v>0.25938657407407406</v>
      </c>
      <c r="E180" s="303" t="s">
        <v>11</v>
      </c>
    </row>
    <row r="181" spans="1:5" x14ac:dyDescent="0.25">
      <c r="A181" s="299">
        <v>190</v>
      </c>
      <c r="B181" s="300" t="s">
        <v>184</v>
      </c>
      <c r="C181" s="301">
        <v>45775</v>
      </c>
      <c r="D181" s="302">
        <v>0.29177083333333331</v>
      </c>
      <c r="E181" s="303" t="s">
        <v>11</v>
      </c>
    </row>
    <row r="182" spans="1:5" x14ac:dyDescent="0.25">
      <c r="A182" s="299">
        <v>191</v>
      </c>
      <c r="B182" s="300" t="s">
        <v>185</v>
      </c>
      <c r="C182" s="301">
        <v>45775</v>
      </c>
      <c r="D182" s="302">
        <v>0.25693287037037038</v>
      </c>
      <c r="E182" s="303" t="s">
        <v>11</v>
      </c>
    </row>
    <row r="183" spans="1:5" x14ac:dyDescent="0.25">
      <c r="A183" s="299">
        <v>192</v>
      </c>
      <c r="B183" s="300" t="s">
        <v>186</v>
      </c>
      <c r="C183" s="301">
        <v>45775</v>
      </c>
      <c r="D183" s="302">
        <v>0.27901620370370372</v>
      </c>
      <c r="E183" s="303" t="s">
        <v>11</v>
      </c>
    </row>
    <row r="184" spans="1:5" x14ac:dyDescent="0.25">
      <c r="A184" s="299">
        <v>193</v>
      </c>
      <c r="B184" s="300" t="s">
        <v>187</v>
      </c>
      <c r="C184" s="301">
        <v>45775</v>
      </c>
      <c r="D184" s="302">
        <v>0.29620370370370369</v>
      </c>
      <c r="E184" s="303" t="s">
        <v>11</v>
      </c>
    </row>
    <row r="185" spans="1:5" x14ac:dyDescent="0.25">
      <c r="A185" s="299">
        <v>7</v>
      </c>
      <c r="B185" s="300" t="s">
        <v>188</v>
      </c>
      <c r="C185" s="301">
        <v>45775</v>
      </c>
      <c r="D185" s="302">
        <v>0.89363425925925921</v>
      </c>
      <c r="E185" s="304" t="s">
        <v>13</v>
      </c>
    </row>
    <row r="186" spans="1:5" x14ac:dyDescent="0.25">
      <c r="A186" s="299">
        <v>14</v>
      </c>
      <c r="B186" s="300" t="s">
        <v>168</v>
      </c>
      <c r="C186" s="301">
        <v>45775</v>
      </c>
      <c r="D186" s="302">
        <v>0.84056712962962965</v>
      </c>
      <c r="E186" s="304" t="s">
        <v>13</v>
      </c>
    </row>
    <row r="187" spans="1:5" x14ac:dyDescent="0.25">
      <c r="A187" s="299">
        <v>15</v>
      </c>
      <c r="B187" s="300" t="s">
        <v>192</v>
      </c>
      <c r="C187" s="301">
        <v>45775</v>
      </c>
      <c r="D187" s="302">
        <v>0.81592592592592594</v>
      </c>
      <c r="E187" s="304" t="s">
        <v>13</v>
      </c>
    </row>
    <row r="188" spans="1:5" x14ac:dyDescent="0.25">
      <c r="A188" s="299">
        <v>22</v>
      </c>
      <c r="B188" s="300" t="s">
        <v>193</v>
      </c>
      <c r="C188" s="301">
        <v>45775</v>
      </c>
      <c r="D188" s="302">
        <v>0.75025462962962963</v>
      </c>
      <c r="E188" s="304" t="s">
        <v>13</v>
      </c>
    </row>
    <row r="189" spans="1:5" x14ac:dyDescent="0.25">
      <c r="A189" s="299">
        <v>47</v>
      </c>
      <c r="B189" s="300" t="s">
        <v>190</v>
      </c>
      <c r="C189" s="301">
        <v>45775</v>
      </c>
      <c r="D189" s="302">
        <v>0.84665509259259264</v>
      </c>
      <c r="E189" s="304" t="s">
        <v>13</v>
      </c>
    </row>
    <row r="190" spans="1:5" x14ac:dyDescent="0.25">
      <c r="A190" s="299">
        <v>50</v>
      </c>
      <c r="B190" s="300" t="s">
        <v>170</v>
      </c>
      <c r="C190" s="301">
        <v>45775</v>
      </c>
      <c r="D190" s="302">
        <v>0.94059027777777782</v>
      </c>
      <c r="E190" s="304" t="s">
        <v>13</v>
      </c>
    </row>
    <row r="191" spans="1:5" x14ac:dyDescent="0.25">
      <c r="A191" s="299">
        <v>52</v>
      </c>
      <c r="B191" s="300" t="s">
        <v>171</v>
      </c>
      <c r="C191" s="301">
        <v>45775</v>
      </c>
      <c r="D191" s="302">
        <v>0.7990856481481482</v>
      </c>
      <c r="E191" s="304" t="s">
        <v>13</v>
      </c>
    </row>
    <row r="192" spans="1:5" x14ac:dyDescent="0.25">
      <c r="A192" s="299">
        <v>120</v>
      </c>
      <c r="B192" s="300" t="s">
        <v>172</v>
      </c>
      <c r="C192" s="301">
        <v>45775</v>
      </c>
      <c r="D192" s="302">
        <v>0.7533333333333333</v>
      </c>
      <c r="E192" s="304" t="s">
        <v>13</v>
      </c>
    </row>
    <row r="193" spans="1:5" x14ac:dyDescent="0.25">
      <c r="A193" s="299">
        <v>125</v>
      </c>
      <c r="B193" s="300" t="s">
        <v>191</v>
      </c>
      <c r="C193" s="301">
        <v>45775</v>
      </c>
      <c r="D193" s="302">
        <v>0.75932870370370376</v>
      </c>
      <c r="E193" s="304" t="s">
        <v>13</v>
      </c>
    </row>
    <row r="194" spans="1:5" x14ac:dyDescent="0.25">
      <c r="A194" s="299">
        <v>142</v>
      </c>
      <c r="B194" s="300" t="s">
        <v>174</v>
      </c>
      <c r="C194" s="301">
        <v>45775</v>
      </c>
      <c r="D194" s="302">
        <v>0.75732638888888892</v>
      </c>
      <c r="E194" s="304" t="s">
        <v>13</v>
      </c>
    </row>
    <row r="195" spans="1:5" x14ac:dyDescent="0.25">
      <c r="A195" s="299">
        <v>159</v>
      </c>
      <c r="B195" s="300" t="s">
        <v>175</v>
      </c>
      <c r="C195" s="301">
        <v>45775</v>
      </c>
      <c r="D195" s="302">
        <v>0.81740740740740736</v>
      </c>
      <c r="E195" s="304" t="s">
        <v>13</v>
      </c>
    </row>
    <row r="196" spans="1:5" x14ac:dyDescent="0.25">
      <c r="A196" s="299">
        <v>168</v>
      </c>
      <c r="B196" s="300" t="s">
        <v>176</v>
      </c>
      <c r="C196" s="301">
        <v>45775</v>
      </c>
      <c r="D196" s="302">
        <v>0.75004629629629627</v>
      </c>
      <c r="E196" s="304" t="s">
        <v>13</v>
      </c>
    </row>
    <row r="197" spans="1:5" x14ac:dyDescent="0.25">
      <c r="A197" s="299">
        <v>168</v>
      </c>
      <c r="B197" s="300" t="s">
        <v>176</v>
      </c>
      <c r="C197" s="301">
        <v>45775</v>
      </c>
      <c r="D197" s="302">
        <v>0.75008101851851849</v>
      </c>
      <c r="E197" s="304" t="s">
        <v>13</v>
      </c>
    </row>
    <row r="198" spans="1:5" x14ac:dyDescent="0.25">
      <c r="A198" s="299">
        <v>177</v>
      </c>
      <c r="B198" s="300" t="s">
        <v>179</v>
      </c>
      <c r="C198" s="301">
        <v>45775</v>
      </c>
      <c r="D198" s="302">
        <v>0.73247685185185185</v>
      </c>
      <c r="E198" s="304" t="s">
        <v>13</v>
      </c>
    </row>
    <row r="199" spans="1:5" x14ac:dyDescent="0.25">
      <c r="A199" s="299">
        <v>180</v>
      </c>
      <c r="B199" s="300" t="s">
        <v>180</v>
      </c>
      <c r="C199" s="301">
        <v>45775</v>
      </c>
      <c r="D199" s="302">
        <v>0.75697916666666665</v>
      </c>
      <c r="E199" s="304" t="s">
        <v>13</v>
      </c>
    </row>
    <row r="200" spans="1:5" x14ac:dyDescent="0.25">
      <c r="A200" s="299">
        <v>180</v>
      </c>
      <c r="B200" s="300" t="s">
        <v>180</v>
      </c>
      <c r="C200" s="301">
        <v>45775</v>
      </c>
      <c r="D200" s="302">
        <v>0.75702546296296291</v>
      </c>
      <c r="E200" s="304" t="s">
        <v>13</v>
      </c>
    </row>
    <row r="201" spans="1:5" x14ac:dyDescent="0.25">
      <c r="A201" s="299">
        <v>184</v>
      </c>
      <c r="B201" s="300" t="s">
        <v>181</v>
      </c>
      <c r="C201" s="301">
        <v>45775</v>
      </c>
      <c r="D201" s="302">
        <v>0.75962962962962965</v>
      </c>
      <c r="E201" s="304" t="s">
        <v>13</v>
      </c>
    </row>
    <row r="202" spans="1:5" x14ac:dyDescent="0.25">
      <c r="A202" s="299">
        <v>185</v>
      </c>
      <c r="B202" s="300" t="s">
        <v>194</v>
      </c>
      <c r="C202" s="301">
        <v>45775</v>
      </c>
      <c r="D202" s="302">
        <v>0.84108796296296295</v>
      </c>
      <c r="E202" s="304" t="s">
        <v>13</v>
      </c>
    </row>
    <row r="203" spans="1:5" x14ac:dyDescent="0.25">
      <c r="A203" s="299">
        <v>188</v>
      </c>
      <c r="B203" s="300" t="s">
        <v>183</v>
      </c>
      <c r="C203" s="301">
        <v>45775</v>
      </c>
      <c r="D203" s="302">
        <v>0.84496527777777775</v>
      </c>
      <c r="E203" s="304" t="s">
        <v>13</v>
      </c>
    </row>
    <row r="204" spans="1:5" x14ac:dyDescent="0.25">
      <c r="A204" s="299">
        <v>190</v>
      </c>
      <c r="B204" s="300" t="s">
        <v>184</v>
      </c>
      <c r="C204" s="301">
        <v>45775</v>
      </c>
      <c r="D204" s="302">
        <v>0.75881944444444449</v>
      </c>
      <c r="E204" s="304" t="s">
        <v>13</v>
      </c>
    </row>
    <row r="205" spans="1:5" x14ac:dyDescent="0.25">
      <c r="A205" s="299">
        <v>190</v>
      </c>
      <c r="B205" s="300" t="s">
        <v>184</v>
      </c>
      <c r="C205" s="301">
        <v>45775</v>
      </c>
      <c r="D205" s="302">
        <v>0.76384259259259257</v>
      </c>
      <c r="E205" s="304" t="s">
        <v>13</v>
      </c>
    </row>
    <row r="206" spans="1:5" x14ac:dyDescent="0.25">
      <c r="A206" s="299">
        <v>191</v>
      </c>
      <c r="B206" s="300" t="s">
        <v>185</v>
      </c>
      <c r="C206" s="301">
        <v>45775</v>
      </c>
      <c r="D206" s="302">
        <v>0.79587962962962966</v>
      </c>
      <c r="E206" s="304" t="s">
        <v>13</v>
      </c>
    </row>
    <row r="207" spans="1:5" x14ac:dyDescent="0.25">
      <c r="A207" s="299">
        <v>192</v>
      </c>
      <c r="B207" s="300" t="s">
        <v>186</v>
      </c>
      <c r="C207" s="301">
        <v>45775</v>
      </c>
      <c r="D207" s="302">
        <v>0.83997685185185189</v>
      </c>
      <c r="E207" s="304" t="s">
        <v>13</v>
      </c>
    </row>
    <row r="208" spans="1:5" x14ac:dyDescent="0.25">
      <c r="A208" s="299">
        <v>193</v>
      </c>
      <c r="B208" s="300" t="s">
        <v>187</v>
      </c>
      <c r="C208" s="301">
        <v>45775</v>
      </c>
      <c r="D208" s="302">
        <v>0.72886574074074073</v>
      </c>
      <c r="E208" s="304" t="s">
        <v>13</v>
      </c>
    </row>
    <row r="209" spans="1:5" x14ac:dyDescent="0.25">
      <c r="A209" s="299">
        <v>7</v>
      </c>
      <c r="B209" s="300" t="s">
        <v>188</v>
      </c>
      <c r="C209" s="301">
        <v>45776</v>
      </c>
      <c r="D209" s="302">
        <v>0.31607638888888889</v>
      </c>
      <c r="E209" s="303" t="s">
        <v>11</v>
      </c>
    </row>
    <row r="210" spans="1:5" x14ac:dyDescent="0.25">
      <c r="A210" s="299">
        <v>14</v>
      </c>
      <c r="B210" s="300" t="s">
        <v>168</v>
      </c>
      <c r="C210" s="301">
        <v>45776</v>
      </c>
      <c r="D210" s="302">
        <v>0.29650462962962965</v>
      </c>
      <c r="E210" s="303" t="s">
        <v>11</v>
      </c>
    </row>
    <row r="211" spans="1:5" x14ac:dyDescent="0.25">
      <c r="A211" s="299">
        <v>14</v>
      </c>
      <c r="B211" s="300" t="s">
        <v>168</v>
      </c>
      <c r="C211" s="301">
        <v>45776</v>
      </c>
      <c r="D211" s="302">
        <v>0.29658564814814814</v>
      </c>
      <c r="E211" s="303" t="s">
        <v>11</v>
      </c>
    </row>
    <row r="212" spans="1:5" x14ac:dyDescent="0.25">
      <c r="A212" s="299">
        <v>15</v>
      </c>
      <c r="B212" s="300" t="s">
        <v>192</v>
      </c>
      <c r="C212" s="301">
        <v>45776</v>
      </c>
      <c r="D212" s="302">
        <v>0.29618055555555556</v>
      </c>
      <c r="E212" s="303" t="s">
        <v>11</v>
      </c>
    </row>
    <row r="213" spans="1:5" x14ac:dyDescent="0.25">
      <c r="A213" s="299">
        <v>18</v>
      </c>
      <c r="B213" s="300" t="s">
        <v>169</v>
      </c>
      <c r="C213" s="301">
        <v>45776</v>
      </c>
      <c r="D213" s="302">
        <v>0.28717592592592595</v>
      </c>
      <c r="E213" s="303" t="s">
        <v>11</v>
      </c>
    </row>
    <row r="214" spans="1:5" x14ac:dyDescent="0.25">
      <c r="A214" s="299">
        <v>22</v>
      </c>
      <c r="B214" s="300" t="s">
        <v>193</v>
      </c>
      <c r="C214" s="301">
        <v>45776</v>
      </c>
      <c r="D214" s="302">
        <v>0.38384259259259257</v>
      </c>
      <c r="E214" s="303" t="s">
        <v>11</v>
      </c>
    </row>
    <row r="215" spans="1:5" x14ac:dyDescent="0.25">
      <c r="A215" s="299">
        <v>47</v>
      </c>
      <c r="B215" s="300" t="s">
        <v>190</v>
      </c>
      <c r="C215" s="301">
        <v>45776</v>
      </c>
      <c r="D215" s="302">
        <v>0.38124999999999998</v>
      </c>
      <c r="E215" s="303" t="s">
        <v>11</v>
      </c>
    </row>
    <row r="216" spans="1:5" x14ac:dyDescent="0.25">
      <c r="A216" s="299">
        <v>50</v>
      </c>
      <c r="B216" s="300" t="s">
        <v>170</v>
      </c>
      <c r="C216" s="301">
        <v>45776</v>
      </c>
      <c r="D216" s="302">
        <v>0.26623842592592595</v>
      </c>
      <c r="E216" s="303" t="s">
        <v>11</v>
      </c>
    </row>
    <row r="217" spans="1:5" x14ac:dyDescent="0.25">
      <c r="A217" s="299">
        <v>52</v>
      </c>
      <c r="B217" s="300" t="s">
        <v>171</v>
      </c>
      <c r="C217" s="301">
        <v>45776</v>
      </c>
      <c r="D217" s="302">
        <v>0.30399305555555556</v>
      </c>
      <c r="E217" s="303" t="s">
        <v>11</v>
      </c>
    </row>
    <row r="218" spans="1:5" x14ac:dyDescent="0.25">
      <c r="A218" s="299">
        <v>120</v>
      </c>
      <c r="B218" s="300" t="s">
        <v>172</v>
      </c>
      <c r="C218" s="301">
        <v>45776</v>
      </c>
      <c r="D218" s="302">
        <v>0.28062500000000001</v>
      </c>
      <c r="E218" s="303" t="s">
        <v>11</v>
      </c>
    </row>
    <row r="219" spans="1:5" x14ac:dyDescent="0.25">
      <c r="A219" s="299">
        <v>125</v>
      </c>
      <c r="B219" s="300" t="s">
        <v>191</v>
      </c>
      <c r="C219" s="301">
        <v>45776</v>
      </c>
      <c r="D219" s="302">
        <v>0.3777314814814815</v>
      </c>
      <c r="E219" s="303" t="s">
        <v>11</v>
      </c>
    </row>
    <row r="220" spans="1:5" x14ac:dyDescent="0.25">
      <c r="A220" s="299">
        <v>139</v>
      </c>
      <c r="B220" s="300" t="s">
        <v>173</v>
      </c>
      <c r="C220" s="301">
        <v>45776</v>
      </c>
      <c r="D220" s="302">
        <v>0.28182870370370372</v>
      </c>
      <c r="E220" s="303" t="s">
        <v>11</v>
      </c>
    </row>
    <row r="221" spans="1:5" x14ac:dyDescent="0.25">
      <c r="A221" s="299">
        <v>142</v>
      </c>
      <c r="B221" s="300" t="s">
        <v>174</v>
      </c>
      <c r="C221" s="301">
        <v>45776</v>
      </c>
      <c r="D221" s="302">
        <v>0.35668981481481482</v>
      </c>
      <c r="E221" s="303" t="s">
        <v>11</v>
      </c>
    </row>
    <row r="222" spans="1:5" x14ac:dyDescent="0.25">
      <c r="A222" s="299">
        <v>159</v>
      </c>
      <c r="B222" s="300" t="s">
        <v>175</v>
      </c>
      <c r="C222" s="301">
        <v>45776</v>
      </c>
      <c r="D222" s="302">
        <v>0.37385416666666665</v>
      </c>
      <c r="E222" s="303" t="s">
        <v>11</v>
      </c>
    </row>
    <row r="223" spans="1:5" x14ac:dyDescent="0.25">
      <c r="A223" s="299">
        <v>168</v>
      </c>
      <c r="B223" s="300" t="s">
        <v>176</v>
      </c>
      <c r="C223" s="301">
        <v>45776</v>
      </c>
      <c r="D223" s="302">
        <v>0.29681712962962964</v>
      </c>
      <c r="E223" s="303" t="s">
        <v>11</v>
      </c>
    </row>
    <row r="224" spans="1:5" x14ac:dyDescent="0.25">
      <c r="A224" s="299">
        <v>168</v>
      </c>
      <c r="B224" s="300" t="s">
        <v>176</v>
      </c>
      <c r="C224" s="301">
        <v>45776</v>
      </c>
      <c r="D224" s="302">
        <v>0.29686342592592591</v>
      </c>
      <c r="E224" s="303" t="s">
        <v>11</v>
      </c>
    </row>
    <row r="225" spans="1:5" x14ac:dyDescent="0.25">
      <c r="A225" s="299">
        <v>170</v>
      </c>
      <c r="B225" s="300" t="s">
        <v>177</v>
      </c>
      <c r="C225" s="301">
        <v>45776</v>
      </c>
      <c r="D225" s="302">
        <v>0.3228240740740741</v>
      </c>
      <c r="E225" s="303" t="s">
        <v>11</v>
      </c>
    </row>
    <row r="226" spans="1:5" x14ac:dyDescent="0.25">
      <c r="A226" s="299">
        <v>175</v>
      </c>
      <c r="B226" s="300" t="s">
        <v>178</v>
      </c>
      <c r="C226" s="301">
        <v>45776</v>
      </c>
      <c r="D226" s="302">
        <v>0.2761689814814815</v>
      </c>
      <c r="E226" s="303" t="s">
        <v>11</v>
      </c>
    </row>
    <row r="227" spans="1:5" x14ac:dyDescent="0.25">
      <c r="A227" s="299">
        <v>177</v>
      </c>
      <c r="B227" s="300" t="s">
        <v>179</v>
      </c>
      <c r="C227" s="301">
        <v>45776</v>
      </c>
      <c r="D227" s="302">
        <v>0.29545138888888889</v>
      </c>
      <c r="E227" s="303" t="s">
        <v>11</v>
      </c>
    </row>
    <row r="228" spans="1:5" x14ac:dyDescent="0.25">
      <c r="A228" s="299">
        <v>180</v>
      </c>
      <c r="B228" s="300" t="s">
        <v>180</v>
      </c>
      <c r="C228" s="301">
        <v>45776</v>
      </c>
      <c r="D228" s="302">
        <v>0.27179398148148148</v>
      </c>
      <c r="E228" s="303" t="s">
        <v>11</v>
      </c>
    </row>
    <row r="229" spans="1:5" x14ac:dyDescent="0.25">
      <c r="A229" s="299">
        <v>184</v>
      </c>
      <c r="B229" s="300" t="s">
        <v>181</v>
      </c>
      <c r="C229" s="301">
        <v>45776</v>
      </c>
      <c r="D229" s="302">
        <v>0.28119212962962964</v>
      </c>
      <c r="E229" s="303" t="s">
        <v>11</v>
      </c>
    </row>
    <row r="230" spans="1:5" x14ac:dyDescent="0.25">
      <c r="A230" s="299">
        <v>186</v>
      </c>
      <c r="B230" s="300" t="s">
        <v>182</v>
      </c>
      <c r="C230" s="301">
        <v>45776</v>
      </c>
      <c r="D230" s="302">
        <v>0.49496527777777777</v>
      </c>
      <c r="E230" s="303" t="s">
        <v>11</v>
      </c>
    </row>
    <row r="231" spans="1:5" x14ac:dyDescent="0.25">
      <c r="A231" s="299">
        <v>186</v>
      </c>
      <c r="B231" s="300" t="s">
        <v>182</v>
      </c>
      <c r="C231" s="301">
        <v>45776</v>
      </c>
      <c r="D231" s="302">
        <v>0.49502314814814813</v>
      </c>
      <c r="E231" s="303" t="s">
        <v>11</v>
      </c>
    </row>
    <row r="232" spans="1:5" x14ac:dyDescent="0.25">
      <c r="A232" s="299">
        <v>188</v>
      </c>
      <c r="B232" s="300" t="s">
        <v>183</v>
      </c>
      <c r="C232" s="301">
        <v>45776</v>
      </c>
      <c r="D232" s="302">
        <v>0.26990740740740743</v>
      </c>
      <c r="E232" s="303" t="s">
        <v>11</v>
      </c>
    </row>
    <row r="233" spans="1:5" x14ac:dyDescent="0.25">
      <c r="A233" s="299">
        <v>190</v>
      </c>
      <c r="B233" s="300" t="s">
        <v>184</v>
      </c>
      <c r="C233" s="301">
        <v>45776</v>
      </c>
      <c r="D233" s="302">
        <v>0.27171296296296299</v>
      </c>
      <c r="E233" s="303" t="s">
        <v>11</v>
      </c>
    </row>
    <row r="234" spans="1:5" x14ac:dyDescent="0.25">
      <c r="A234" s="299">
        <v>190</v>
      </c>
      <c r="B234" s="300" t="s">
        <v>184</v>
      </c>
      <c r="C234" s="301">
        <v>45776</v>
      </c>
      <c r="D234" s="302">
        <v>0.28093750000000001</v>
      </c>
      <c r="E234" s="303" t="s">
        <v>11</v>
      </c>
    </row>
    <row r="235" spans="1:5" x14ac:dyDescent="0.25">
      <c r="A235" s="299">
        <v>191</v>
      </c>
      <c r="B235" s="300" t="s">
        <v>185</v>
      </c>
      <c r="C235" s="301">
        <v>45776</v>
      </c>
      <c r="D235" s="302">
        <v>0.25394675925925925</v>
      </c>
      <c r="E235" s="303" t="s">
        <v>11</v>
      </c>
    </row>
    <row r="236" spans="1:5" x14ac:dyDescent="0.25">
      <c r="A236" s="299">
        <v>192</v>
      </c>
      <c r="B236" s="300" t="s">
        <v>186</v>
      </c>
      <c r="C236" s="301">
        <v>45776</v>
      </c>
      <c r="D236" s="302">
        <v>0.28138888888888891</v>
      </c>
      <c r="E236" s="303" t="s">
        <v>11</v>
      </c>
    </row>
    <row r="237" spans="1:5" x14ac:dyDescent="0.25">
      <c r="A237" s="299">
        <v>11</v>
      </c>
      <c r="B237" s="300" t="s">
        <v>189</v>
      </c>
      <c r="C237" s="301">
        <v>45776</v>
      </c>
      <c r="D237" s="302">
        <v>0.90222222222222226</v>
      </c>
      <c r="E237" s="304" t="s">
        <v>13</v>
      </c>
    </row>
    <row r="238" spans="1:5" x14ac:dyDescent="0.25">
      <c r="A238" s="299">
        <v>14</v>
      </c>
      <c r="B238" s="300" t="s">
        <v>168</v>
      </c>
      <c r="C238" s="301">
        <v>45776</v>
      </c>
      <c r="D238" s="302">
        <v>0.75965277777777773</v>
      </c>
      <c r="E238" s="304" t="s">
        <v>13</v>
      </c>
    </row>
    <row r="239" spans="1:5" x14ac:dyDescent="0.25">
      <c r="A239" s="299">
        <v>15</v>
      </c>
      <c r="B239" s="300" t="s">
        <v>192</v>
      </c>
      <c r="C239" s="301">
        <v>45776</v>
      </c>
      <c r="D239" s="302">
        <v>0.90515046296296298</v>
      </c>
      <c r="E239" s="304" t="s">
        <v>13</v>
      </c>
    </row>
    <row r="240" spans="1:5" x14ac:dyDescent="0.25">
      <c r="A240" s="299">
        <v>18</v>
      </c>
      <c r="B240" s="300" t="s">
        <v>169</v>
      </c>
      <c r="C240" s="301">
        <v>45776</v>
      </c>
      <c r="D240" s="302">
        <v>0.812962962962963</v>
      </c>
      <c r="E240" s="304" t="s">
        <v>13</v>
      </c>
    </row>
    <row r="241" spans="1:5" x14ac:dyDescent="0.25">
      <c r="A241" s="299">
        <v>22</v>
      </c>
      <c r="B241" s="300" t="s">
        <v>193</v>
      </c>
      <c r="C241" s="301">
        <v>45776</v>
      </c>
      <c r="D241" s="302">
        <v>0.75003472222222223</v>
      </c>
      <c r="E241" s="304" t="s">
        <v>13</v>
      </c>
    </row>
    <row r="242" spans="1:5" x14ac:dyDescent="0.25">
      <c r="A242" s="299">
        <v>47</v>
      </c>
      <c r="B242" s="300" t="s">
        <v>190</v>
      </c>
      <c r="C242" s="301">
        <v>45776</v>
      </c>
      <c r="D242" s="302">
        <v>0.78802083333333328</v>
      </c>
      <c r="E242" s="304" t="s">
        <v>13</v>
      </c>
    </row>
    <row r="243" spans="1:5" x14ac:dyDescent="0.25">
      <c r="A243" s="299">
        <v>50</v>
      </c>
      <c r="B243" s="300" t="s">
        <v>170</v>
      </c>
      <c r="C243" s="301">
        <v>45776</v>
      </c>
      <c r="D243" s="302">
        <v>0.93660879629629634</v>
      </c>
      <c r="E243" s="304" t="s">
        <v>13</v>
      </c>
    </row>
    <row r="244" spans="1:5" x14ac:dyDescent="0.25">
      <c r="A244" s="299">
        <v>52</v>
      </c>
      <c r="B244" s="300" t="s">
        <v>171</v>
      </c>
      <c r="C244" s="301">
        <v>45776</v>
      </c>
      <c r="D244" s="302">
        <v>0.81303240740740745</v>
      </c>
      <c r="E244" s="304" t="s">
        <v>13</v>
      </c>
    </row>
    <row r="245" spans="1:5" x14ac:dyDescent="0.25">
      <c r="A245" s="299">
        <v>120</v>
      </c>
      <c r="B245" s="300" t="s">
        <v>172</v>
      </c>
      <c r="C245" s="301">
        <v>45776</v>
      </c>
      <c r="D245" s="302">
        <v>0.74997685185185181</v>
      </c>
      <c r="E245" s="304" t="s">
        <v>13</v>
      </c>
    </row>
    <row r="246" spans="1:5" x14ac:dyDescent="0.25">
      <c r="A246" s="299">
        <v>125</v>
      </c>
      <c r="B246" s="300" t="s">
        <v>191</v>
      </c>
      <c r="C246" s="301">
        <v>45776</v>
      </c>
      <c r="D246" s="302">
        <v>0.76612268518518523</v>
      </c>
      <c r="E246" s="304" t="s">
        <v>13</v>
      </c>
    </row>
    <row r="247" spans="1:5" x14ac:dyDescent="0.25">
      <c r="A247" s="299">
        <v>139</v>
      </c>
      <c r="B247" s="300" t="s">
        <v>173</v>
      </c>
      <c r="C247" s="301">
        <v>45776</v>
      </c>
      <c r="D247" s="302">
        <v>0.89990740740740738</v>
      </c>
      <c r="E247" s="304" t="s">
        <v>13</v>
      </c>
    </row>
    <row r="248" spans="1:5" x14ac:dyDescent="0.25">
      <c r="A248" s="299">
        <v>142</v>
      </c>
      <c r="B248" s="300" t="s">
        <v>174</v>
      </c>
      <c r="C248" s="301">
        <v>45776</v>
      </c>
      <c r="D248" s="302">
        <v>0.75010416666666668</v>
      </c>
      <c r="E248" s="304" t="s">
        <v>13</v>
      </c>
    </row>
    <row r="249" spans="1:5" x14ac:dyDescent="0.25">
      <c r="A249" s="299">
        <v>159</v>
      </c>
      <c r="B249" s="300" t="s">
        <v>175</v>
      </c>
      <c r="C249" s="301">
        <v>45776</v>
      </c>
      <c r="D249" s="302">
        <v>0.75699074074074069</v>
      </c>
      <c r="E249" s="304" t="s">
        <v>13</v>
      </c>
    </row>
    <row r="250" spans="1:5" x14ac:dyDescent="0.25">
      <c r="A250" s="299">
        <v>168</v>
      </c>
      <c r="B250" s="300" t="s">
        <v>176</v>
      </c>
      <c r="C250" s="301">
        <v>45776</v>
      </c>
      <c r="D250" s="302">
        <v>0.9016319444444445</v>
      </c>
      <c r="E250" s="304" t="s">
        <v>13</v>
      </c>
    </row>
    <row r="251" spans="1:5" x14ac:dyDescent="0.25">
      <c r="A251" s="299">
        <v>170</v>
      </c>
      <c r="B251" s="300" t="s">
        <v>177</v>
      </c>
      <c r="C251" s="301">
        <v>45776</v>
      </c>
      <c r="D251" s="302">
        <v>0.8309375</v>
      </c>
      <c r="E251" s="304" t="s">
        <v>13</v>
      </c>
    </row>
    <row r="252" spans="1:5" x14ac:dyDescent="0.25">
      <c r="A252" s="299">
        <v>175</v>
      </c>
      <c r="B252" s="300" t="s">
        <v>178</v>
      </c>
      <c r="C252" s="301">
        <v>45776</v>
      </c>
      <c r="D252" s="302">
        <v>0.80056712962962961</v>
      </c>
      <c r="E252" s="304" t="s">
        <v>13</v>
      </c>
    </row>
    <row r="253" spans="1:5" x14ac:dyDescent="0.25">
      <c r="A253" s="299">
        <v>177</v>
      </c>
      <c r="B253" s="300" t="s">
        <v>179</v>
      </c>
      <c r="C253" s="301">
        <v>45776</v>
      </c>
      <c r="D253" s="302">
        <v>0.9006481481481482</v>
      </c>
      <c r="E253" s="304" t="s">
        <v>13</v>
      </c>
    </row>
    <row r="254" spans="1:5" x14ac:dyDescent="0.25">
      <c r="A254" s="299">
        <v>180</v>
      </c>
      <c r="B254" s="300" t="s">
        <v>180</v>
      </c>
      <c r="C254" s="301">
        <v>45776</v>
      </c>
      <c r="D254" s="302">
        <v>0.7575115740740741</v>
      </c>
      <c r="E254" s="304" t="s">
        <v>13</v>
      </c>
    </row>
    <row r="255" spans="1:5" x14ac:dyDescent="0.25">
      <c r="A255" s="299">
        <v>184</v>
      </c>
      <c r="B255" s="300" t="s">
        <v>181</v>
      </c>
      <c r="C255" s="301">
        <v>45776</v>
      </c>
      <c r="D255" s="302">
        <v>0.76307870370370368</v>
      </c>
      <c r="E255" s="304" t="s">
        <v>13</v>
      </c>
    </row>
    <row r="256" spans="1:5" x14ac:dyDescent="0.25">
      <c r="A256" s="299">
        <v>185</v>
      </c>
      <c r="B256" s="300" t="s">
        <v>194</v>
      </c>
      <c r="C256" s="301">
        <v>45776</v>
      </c>
      <c r="D256" s="302">
        <v>0.90174768518518522</v>
      </c>
      <c r="E256" s="304" t="s">
        <v>13</v>
      </c>
    </row>
    <row r="257" spans="1:5" x14ac:dyDescent="0.25">
      <c r="A257" s="299">
        <v>188</v>
      </c>
      <c r="B257" s="300" t="s">
        <v>183</v>
      </c>
      <c r="C257" s="301">
        <v>45776</v>
      </c>
      <c r="D257" s="302">
        <v>0.87454861111111115</v>
      </c>
      <c r="E257" s="304" t="s">
        <v>13</v>
      </c>
    </row>
    <row r="258" spans="1:5" x14ac:dyDescent="0.25">
      <c r="A258" s="299">
        <v>190</v>
      </c>
      <c r="B258" s="300" t="s">
        <v>184</v>
      </c>
      <c r="C258" s="301">
        <v>45776</v>
      </c>
      <c r="D258" s="302">
        <v>0.80099537037037039</v>
      </c>
      <c r="E258" s="304" t="s">
        <v>13</v>
      </c>
    </row>
    <row r="259" spans="1:5" x14ac:dyDescent="0.25">
      <c r="A259" s="299">
        <v>190</v>
      </c>
      <c r="B259" s="300" t="s">
        <v>184</v>
      </c>
      <c r="C259" s="301">
        <v>45776</v>
      </c>
      <c r="D259" s="302">
        <v>0.80105324074074069</v>
      </c>
      <c r="E259" s="304" t="s">
        <v>13</v>
      </c>
    </row>
    <row r="260" spans="1:5" x14ac:dyDescent="0.25">
      <c r="A260" s="299">
        <v>191</v>
      </c>
      <c r="B260" s="300" t="s">
        <v>185</v>
      </c>
      <c r="C260" s="301">
        <v>45776</v>
      </c>
      <c r="D260" s="302">
        <v>0.80049768518518516</v>
      </c>
      <c r="E260" s="304" t="s">
        <v>13</v>
      </c>
    </row>
    <row r="261" spans="1:5" x14ac:dyDescent="0.25">
      <c r="A261" s="299">
        <v>192</v>
      </c>
      <c r="B261" s="300" t="s">
        <v>186</v>
      </c>
      <c r="C261" s="301">
        <v>45776</v>
      </c>
      <c r="D261" s="302">
        <v>0.80083333333333329</v>
      </c>
      <c r="E261" s="304" t="s">
        <v>13</v>
      </c>
    </row>
    <row r="262" spans="1:5" x14ac:dyDescent="0.25">
      <c r="A262" s="299">
        <v>7</v>
      </c>
      <c r="B262" s="300" t="s">
        <v>188</v>
      </c>
      <c r="C262" s="301">
        <v>45777</v>
      </c>
      <c r="D262" s="302">
        <v>0.28305555555555556</v>
      </c>
      <c r="E262" s="303" t="s">
        <v>11</v>
      </c>
    </row>
    <row r="263" spans="1:5" x14ac:dyDescent="0.25">
      <c r="A263" s="299">
        <v>11</v>
      </c>
      <c r="B263" s="300" t="s">
        <v>189</v>
      </c>
      <c r="C263" s="301">
        <v>45777</v>
      </c>
      <c r="D263" s="302">
        <v>0.29475694444444445</v>
      </c>
      <c r="E263" s="303" t="s">
        <v>11</v>
      </c>
    </row>
    <row r="264" spans="1:5" x14ac:dyDescent="0.25">
      <c r="A264" s="299">
        <v>14</v>
      </c>
      <c r="B264" s="300" t="s">
        <v>168</v>
      </c>
      <c r="C264" s="301">
        <v>45777</v>
      </c>
      <c r="D264" s="302">
        <v>0.29449074074074072</v>
      </c>
      <c r="E264" s="303" t="s">
        <v>11</v>
      </c>
    </row>
    <row r="265" spans="1:5" x14ac:dyDescent="0.25">
      <c r="A265" s="299">
        <v>14</v>
      </c>
      <c r="B265" s="300" t="s">
        <v>168</v>
      </c>
      <c r="C265" s="301">
        <v>45777</v>
      </c>
      <c r="D265" s="302">
        <v>0.29456018518518517</v>
      </c>
      <c r="E265" s="303" t="s">
        <v>11</v>
      </c>
    </row>
    <row r="266" spans="1:5" x14ac:dyDescent="0.25">
      <c r="A266" s="299">
        <v>15</v>
      </c>
      <c r="B266" s="300" t="s">
        <v>192</v>
      </c>
      <c r="C266" s="301">
        <v>45777</v>
      </c>
      <c r="D266" s="302">
        <v>0.29501157407407408</v>
      </c>
      <c r="E266" s="303" t="s">
        <v>11</v>
      </c>
    </row>
    <row r="267" spans="1:5" x14ac:dyDescent="0.25">
      <c r="A267" s="299">
        <v>18</v>
      </c>
      <c r="B267" s="300" t="s">
        <v>169</v>
      </c>
      <c r="C267" s="301">
        <v>45777</v>
      </c>
      <c r="D267" s="302">
        <v>0.29364583333333333</v>
      </c>
      <c r="E267" s="303" t="s">
        <v>11</v>
      </c>
    </row>
    <row r="268" spans="1:5" x14ac:dyDescent="0.25">
      <c r="A268" s="299">
        <v>22</v>
      </c>
      <c r="B268" s="300" t="s">
        <v>193</v>
      </c>
      <c r="C268" s="301">
        <v>45777</v>
      </c>
      <c r="D268" s="302">
        <v>0.38712962962962966</v>
      </c>
      <c r="E268" s="303" t="s">
        <v>11</v>
      </c>
    </row>
    <row r="269" spans="1:5" x14ac:dyDescent="0.25">
      <c r="A269" s="299">
        <v>47</v>
      </c>
      <c r="B269" s="300" t="s">
        <v>190</v>
      </c>
      <c r="C269" s="301">
        <v>45777</v>
      </c>
      <c r="D269" s="302">
        <v>0.3586226851851852</v>
      </c>
      <c r="E269" s="303" t="s">
        <v>11</v>
      </c>
    </row>
    <row r="270" spans="1:5" x14ac:dyDescent="0.25">
      <c r="A270" s="299">
        <v>50</v>
      </c>
      <c r="B270" s="300" t="s">
        <v>170</v>
      </c>
      <c r="C270" s="301">
        <v>45777</v>
      </c>
      <c r="D270" s="302">
        <v>0.24980324074074073</v>
      </c>
      <c r="E270" s="303" t="s">
        <v>11</v>
      </c>
    </row>
    <row r="271" spans="1:5" x14ac:dyDescent="0.25">
      <c r="A271" s="299">
        <v>52</v>
      </c>
      <c r="B271" s="300" t="s">
        <v>171</v>
      </c>
      <c r="C271" s="301">
        <v>45777</v>
      </c>
      <c r="D271" s="302">
        <v>0.29377314814814814</v>
      </c>
      <c r="E271" s="303" t="s">
        <v>11</v>
      </c>
    </row>
    <row r="272" spans="1:5" x14ac:dyDescent="0.25">
      <c r="A272" s="299">
        <v>120</v>
      </c>
      <c r="B272" s="300" t="s">
        <v>172</v>
      </c>
      <c r="C272" s="301">
        <v>45777</v>
      </c>
      <c r="D272" s="302">
        <v>0.28047453703703706</v>
      </c>
      <c r="E272" s="303" t="s">
        <v>11</v>
      </c>
    </row>
    <row r="273" spans="1:5" x14ac:dyDescent="0.25">
      <c r="A273" s="299">
        <v>139</v>
      </c>
      <c r="B273" s="300" t="s">
        <v>173</v>
      </c>
      <c r="C273" s="301">
        <v>45777</v>
      </c>
      <c r="D273" s="302">
        <v>0.2388888888888889</v>
      </c>
      <c r="E273" s="303" t="s">
        <v>11</v>
      </c>
    </row>
    <row r="274" spans="1:5" x14ac:dyDescent="0.25">
      <c r="A274" s="299">
        <v>142</v>
      </c>
      <c r="B274" s="300" t="s">
        <v>174</v>
      </c>
      <c r="C274" s="301">
        <v>45777</v>
      </c>
      <c r="D274" s="302">
        <v>0.35832175925925924</v>
      </c>
      <c r="E274" s="303" t="s">
        <v>11</v>
      </c>
    </row>
    <row r="275" spans="1:5" x14ac:dyDescent="0.25">
      <c r="A275" s="299">
        <v>159</v>
      </c>
      <c r="B275" s="300" t="s">
        <v>175</v>
      </c>
      <c r="C275" s="301">
        <v>45777</v>
      </c>
      <c r="D275" s="302">
        <v>0.3778125</v>
      </c>
      <c r="E275" s="303" t="s">
        <v>11</v>
      </c>
    </row>
    <row r="276" spans="1:5" x14ac:dyDescent="0.25">
      <c r="A276" s="299">
        <v>170</v>
      </c>
      <c r="B276" s="300" t="s">
        <v>177</v>
      </c>
      <c r="C276" s="301">
        <v>45777</v>
      </c>
      <c r="D276" s="302">
        <v>0.32180555555555557</v>
      </c>
      <c r="E276" s="303" t="s">
        <v>11</v>
      </c>
    </row>
    <row r="277" spans="1:5" x14ac:dyDescent="0.25">
      <c r="A277" s="299">
        <v>175</v>
      </c>
      <c r="B277" s="300" t="s">
        <v>178</v>
      </c>
      <c r="C277" s="301">
        <v>45777</v>
      </c>
      <c r="D277" s="302">
        <v>0.24885416666666665</v>
      </c>
      <c r="E277" s="303" t="s">
        <v>11</v>
      </c>
    </row>
    <row r="278" spans="1:5" x14ac:dyDescent="0.25">
      <c r="A278" s="299">
        <v>177</v>
      </c>
      <c r="B278" s="300" t="s">
        <v>179</v>
      </c>
      <c r="C278" s="301">
        <v>45777</v>
      </c>
      <c r="D278" s="302">
        <v>0.24877314814814816</v>
      </c>
      <c r="E278" s="303" t="s">
        <v>11</v>
      </c>
    </row>
    <row r="279" spans="1:5" x14ac:dyDescent="0.25">
      <c r="A279" s="299">
        <v>180</v>
      </c>
      <c r="B279" s="300" t="s">
        <v>180</v>
      </c>
      <c r="C279" s="301">
        <v>45777</v>
      </c>
      <c r="D279" s="302">
        <v>0.26488425925925924</v>
      </c>
      <c r="E279" s="303" t="s">
        <v>11</v>
      </c>
    </row>
    <row r="280" spans="1:5" x14ac:dyDescent="0.25">
      <c r="A280" s="299">
        <v>184</v>
      </c>
      <c r="B280" s="300" t="s">
        <v>181</v>
      </c>
      <c r="C280" s="301">
        <v>45777</v>
      </c>
      <c r="D280" s="302">
        <v>0.23689814814814814</v>
      </c>
      <c r="E280" s="303" t="s">
        <v>11</v>
      </c>
    </row>
    <row r="281" spans="1:5" x14ac:dyDescent="0.25">
      <c r="A281" s="299">
        <v>185</v>
      </c>
      <c r="B281" s="300" t="s">
        <v>194</v>
      </c>
      <c r="C281" s="301">
        <v>45777</v>
      </c>
      <c r="D281" s="302">
        <v>0.29517361111111112</v>
      </c>
      <c r="E281" s="303" t="s">
        <v>11</v>
      </c>
    </row>
    <row r="282" spans="1:5" x14ac:dyDescent="0.25">
      <c r="A282" s="299">
        <v>186</v>
      </c>
      <c r="B282" s="300" t="s">
        <v>182</v>
      </c>
      <c r="C282" s="301">
        <v>45777</v>
      </c>
      <c r="D282" s="302">
        <v>0.49150462962962965</v>
      </c>
      <c r="E282" s="303" t="s">
        <v>11</v>
      </c>
    </row>
    <row r="283" spans="1:5" x14ac:dyDescent="0.25">
      <c r="A283" s="299">
        <v>188</v>
      </c>
      <c r="B283" s="300" t="s">
        <v>183</v>
      </c>
      <c r="C283" s="301">
        <v>45777</v>
      </c>
      <c r="D283" s="302">
        <v>0.24577546296296296</v>
      </c>
      <c r="E283" s="303" t="s">
        <v>11</v>
      </c>
    </row>
    <row r="284" spans="1:5" x14ac:dyDescent="0.25">
      <c r="A284" s="299">
        <v>190</v>
      </c>
      <c r="B284" s="300" t="s">
        <v>184</v>
      </c>
      <c r="C284" s="301">
        <v>45777</v>
      </c>
      <c r="D284" s="302">
        <v>0.24667824074074074</v>
      </c>
      <c r="E284" s="303" t="s">
        <v>11</v>
      </c>
    </row>
    <row r="285" spans="1:5" x14ac:dyDescent="0.25">
      <c r="A285" s="299">
        <v>190</v>
      </c>
      <c r="B285" s="300" t="s">
        <v>184</v>
      </c>
      <c r="C285" s="301">
        <v>45777</v>
      </c>
      <c r="D285" s="302">
        <v>0.24685185185185185</v>
      </c>
      <c r="E285" s="303" t="s">
        <v>11</v>
      </c>
    </row>
    <row r="286" spans="1:5" x14ac:dyDescent="0.25">
      <c r="A286" s="299">
        <v>191</v>
      </c>
      <c r="B286" s="300" t="s">
        <v>185</v>
      </c>
      <c r="C286" s="301">
        <v>45777</v>
      </c>
      <c r="D286" s="302">
        <v>0.25114583333333335</v>
      </c>
      <c r="E286" s="303" t="s">
        <v>11</v>
      </c>
    </row>
    <row r="287" spans="1:5" x14ac:dyDescent="0.25">
      <c r="A287" s="299">
        <v>192</v>
      </c>
      <c r="B287" s="300" t="s">
        <v>186</v>
      </c>
      <c r="C287" s="301">
        <v>45777</v>
      </c>
      <c r="D287" s="302">
        <v>0.22253472222222223</v>
      </c>
      <c r="E287" s="303" t="s">
        <v>11</v>
      </c>
    </row>
    <row r="288" spans="1:5" x14ac:dyDescent="0.25">
      <c r="A288" s="299">
        <v>11</v>
      </c>
      <c r="B288" s="300" t="s">
        <v>189</v>
      </c>
      <c r="C288" s="301">
        <v>45777</v>
      </c>
      <c r="D288" s="302">
        <v>0.8341319444444445</v>
      </c>
      <c r="E288" s="304" t="s">
        <v>13</v>
      </c>
    </row>
    <row r="289" spans="1:5" x14ac:dyDescent="0.25">
      <c r="A289" s="299">
        <v>15</v>
      </c>
      <c r="B289" s="300" t="s">
        <v>192</v>
      </c>
      <c r="C289" s="301">
        <v>45777</v>
      </c>
      <c r="D289" s="302">
        <v>0.65798611111111116</v>
      </c>
      <c r="E289" s="304" t="s">
        <v>13</v>
      </c>
    </row>
    <row r="290" spans="1:5" x14ac:dyDescent="0.25">
      <c r="A290" s="299">
        <v>18</v>
      </c>
      <c r="B290" s="300" t="s">
        <v>169</v>
      </c>
      <c r="C290" s="301">
        <v>45777</v>
      </c>
      <c r="D290" s="302">
        <v>0.67439814814814814</v>
      </c>
      <c r="E290" s="304" t="s">
        <v>13</v>
      </c>
    </row>
    <row r="291" spans="1:5" x14ac:dyDescent="0.25">
      <c r="A291" s="299">
        <v>47</v>
      </c>
      <c r="B291" s="300" t="s">
        <v>190</v>
      </c>
      <c r="C291" s="301">
        <v>45777</v>
      </c>
      <c r="D291" s="302">
        <v>0.85233796296296294</v>
      </c>
      <c r="E291" s="304" t="s">
        <v>13</v>
      </c>
    </row>
    <row r="292" spans="1:5" x14ac:dyDescent="0.25">
      <c r="A292" s="299">
        <v>120</v>
      </c>
      <c r="B292" s="300" t="s">
        <v>172</v>
      </c>
      <c r="C292" s="301">
        <v>45777</v>
      </c>
      <c r="D292" s="302">
        <v>0.87276620370370372</v>
      </c>
      <c r="E292" s="304" t="s">
        <v>13</v>
      </c>
    </row>
    <row r="293" spans="1:5" x14ac:dyDescent="0.25">
      <c r="A293" s="299">
        <v>125</v>
      </c>
      <c r="B293" s="300" t="s">
        <v>191</v>
      </c>
      <c r="C293" s="301">
        <v>45777</v>
      </c>
      <c r="D293" s="302">
        <v>0.85222222222222221</v>
      </c>
      <c r="E293" s="304" t="s">
        <v>13</v>
      </c>
    </row>
    <row r="294" spans="1:5" x14ac:dyDescent="0.25">
      <c r="A294" s="299">
        <v>139</v>
      </c>
      <c r="B294" s="300" t="s">
        <v>173</v>
      </c>
      <c r="C294" s="301">
        <v>45777</v>
      </c>
      <c r="D294" s="302">
        <v>0.86828703703703702</v>
      </c>
      <c r="E294" s="304" t="s">
        <v>13</v>
      </c>
    </row>
    <row r="295" spans="1:5" x14ac:dyDescent="0.25">
      <c r="A295" s="299">
        <v>142</v>
      </c>
      <c r="B295" s="300" t="s">
        <v>174</v>
      </c>
      <c r="C295" s="301">
        <v>45777</v>
      </c>
      <c r="D295" s="302">
        <v>0.75262731481481482</v>
      </c>
      <c r="E295" s="304" t="s">
        <v>13</v>
      </c>
    </row>
    <row r="296" spans="1:5" x14ac:dyDescent="0.25">
      <c r="A296" s="299">
        <v>159</v>
      </c>
      <c r="B296" s="300" t="s">
        <v>175</v>
      </c>
      <c r="C296" s="301">
        <v>45777</v>
      </c>
      <c r="D296" s="302">
        <v>0.77009259259259255</v>
      </c>
      <c r="E296" s="304" t="s">
        <v>13</v>
      </c>
    </row>
    <row r="297" spans="1:5" x14ac:dyDescent="0.25">
      <c r="A297" s="299">
        <v>175</v>
      </c>
      <c r="B297" s="300" t="s">
        <v>178</v>
      </c>
      <c r="C297" s="301">
        <v>45777</v>
      </c>
      <c r="D297" s="302">
        <v>0.84722222222222221</v>
      </c>
      <c r="E297" s="304" t="s">
        <v>13</v>
      </c>
    </row>
    <row r="298" spans="1:5" x14ac:dyDescent="0.25">
      <c r="A298" s="299">
        <v>177</v>
      </c>
      <c r="B298" s="300" t="s">
        <v>179</v>
      </c>
      <c r="C298" s="301">
        <v>45777</v>
      </c>
      <c r="D298" s="302">
        <v>0.8509606481481482</v>
      </c>
      <c r="E298" s="304" t="s">
        <v>13</v>
      </c>
    </row>
    <row r="299" spans="1:5" x14ac:dyDescent="0.25">
      <c r="A299" s="299">
        <v>180</v>
      </c>
      <c r="B299" s="300" t="s">
        <v>180</v>
      </c>
      <c r="C299" s="301">
        <v>45777</v>
      </c>
      <c r="D299" s="302">
        <v>0.74782407407407403</v>
      </c>
      <c r="E299" s="304" t="s">
        <v>13</v>
      </c>
    </row>
    <row r="300" spans="1:5" x14ac:dyDescent="0.25">
      <c r="A300" s="299">
        <v>184</v>
      </c>
      <c r="B300" s="300" t="s">
        <v>181</v>
      </c>
      <c r="C300" s="301">
        <v>45777</v>
      </c>
      <c r="D300" s="302">
        <v>0.7507638888888889</v>
      </c>
      <c r="E300" s="304" t="s">
        <v>13</v>
      </c>
    </row>
    <row r="301" spans="1:5" x14ac:dyDescent="0.25">
      <c r="A301" s="299">
        <v>188</v>
      </c>
      <c r="B301" s="300" t="s">
        <v>183</v>
      </c>
      <c r="C301" s="301">
        <v>45777</v>
      </c>
      <c r="D301" s="302">
        <v>0.86739583333333337</v>
      </c>
      <c r="E301" s="304" t="s">
        <v>13</v>
      </c>
    </row>
    <row r="302" spans="1:5" x14ac:dyDescent="0.25">
      <c r="A302" s="299">
        <v>190</v>
      </c>
      <c r="B302" s="300" t="s">
        <v>184</v>
      </c>
      <c r="C302" s="301">
        <v>45777</v>
      </c>
      <c r="D302" s="302">
        <v>0.8671875</v>
      </c>
      <c r="E302" s="304" t="s">
        <v>13</v>
      </c>
    </row>
    <row r="303" spans="1:5" x14ac:dyDescent="0.25">
      <c r="A303" s="299">
        <v>191</v>
      </c>
      <c r="B303" s="300" t="s">
        <v>185</v>
      </c>
      <c r="C303" s="301">
        <v>45777</v>
      </c>
      <c r="D303" s="302">
        <v>0.75178240740740743</v>
      </c>
      <c r="E303" s="304" t="s">
        <v>13</v>
      </c>
    </row>
    <row r="304" spans="1:5" x14ac:dyDescent="0.25">
      <c r="A304" s="299">
        <v>192</v>
      </c>
      <c r="B304" s="300" t="s">
        <v>186</v>
      </c>
      <c r="C304" s="301">
        <v>45777</v>
      </c>
      <c r="D304" s="302">
        <v>0.84714120370370372</v>
      </c>
      <c r="E304" s="304" t="s">
        <v>13</v>
      </c>
    </row>
    <row r="305" spans="1:5" x14ac:dyDescent="0.25">
      <c r="A305" s="299">
        <v>170</v>
      </c>
      <c r="B305" s="300" t="s">
        <v>177</v>
      </c>
      <c r="C305" s="301">
        <v>45778</v>
      </c>
      <c r="D305" s="302">
        <v>0.2666898148148148</v>
      </c>
      <c r="E305" s="303" t="s">
        <v>11</v>
      </c>
    </row>
    <row r="306" spans="1:5" x14ac:dyDescent="0.25">
      <c r="A306" s="299">
        <v>170</v>
      </c>
      <c r="B306" s="300" t="s">
        <v>177</v>
      </c>
      <c r="C306" s="301">
        <v>45778</v>
      </c>
      <c r="D306" s="302">
        <v>0.72766203703703702</v>
      </c>
      <c r="E306" s="304" t="s">
        <v>13</v>
      </c>
    </row>
    <row r="307" spans="1:5" x14ac:dyDescent="0.25">
      <c r="A307" s="299">
        <v>190</v>
      </c>
      <c r="B307" s="300" t="s">
        <v>184</v>
      </c>
      <c r="C307" s="301">
        <v>45778</v>
      </c>
      <c r="D307" s="302">
        <v>0.65804398148148147</v>
      </c>
      <c r="E307" s="304" t="s">
        <v>13</v>
      </c>
    </row>
    <row r="308" spans="1:5" x14ac:dyDescent="0.25">
      <c r="A308" s="299">
        <v>7</v>
      </c>
      <c r="B308" s="300" t="s">
        <v>188</v>
      </c>
      <c r="C308" s="301">
        <v>45779</v>
      </c>
      <c r="D308" s="302">
        <v>0.27261574074074074</v>
      </c>
      <c r="E308" s="303" t="s">
        <v>11</v>
      </c>
    </row>
    <row r="309" spans="1:5" x14ac:dyDescent="0.25">
      <c r="A309" s="299">
        <v>11</v>
      </c>
      <c r="B309" s="300" t="s">
        <v>189</v>
      </c>
      <c r="C309" s="301">
        <v>45779</v>
      </c>
      <c r="D309" s="302">
        <v>0.29409722222222223</v>
      </c>
      <c r="E309" s="303" t="s">
        <v>11</v>
      </c>
    </row>
    <row r="310" spans="1:5" x14ac:dyDescent="0.25">
      <c r="A310" s="299">
        <v>14</v>
      </c>
      <c r="B310" s="300" t="s">
        <v>168</v>
      </c>
      <c r="C310" s="301">
        <v>45779</v>
      </c>
      <c r="D310" s="302">
        <v>0.29373842592592592</v>
      </c>
      <c r="E310" s="303" t="s">
        <v>11</v>
      </c>
    </row>
    <row r="311" spans="1:5" x14ac:dyDescent="0.25">
      <c r="A311" s="299">
        <v>15</v>
      </c>
      <c r="B311" s="300" t="s">
        <v>192</v>
      </c>
      <c r="C311" s="301">
        <v>45779</v>
      </c>
      <c r="D311" s="302">
        <v>0.2936111111111111</v>
      </c>
      <c r="E311" s="303" t="s">
        <v>11</v>
      </c>
    </row>
    <row r="312" spans="1:5" x14ac:dyDescent="0.25">
      <c r="A312" s="299">
        <v>18</v>
      </c>
      <c r="B312" s="300" t="s">
        <v>169</v>
      </c>
      <c r="C312" s="301">
        <v>45779</v>
      </c>
      <c r="D312" s="302">
        <v>0.29495370370370372</v>
      </c>
      <c r="E312" s="303" t="s">
        <v>11</v>
      </c>
    </row>
    <row r="313" spans="1:5" x14ac:dyDescent="0.25">
      <c r="A313" s="299">
        <v>47</v>
      </c>
      <c r="B313" s="300" t="s">
        <v>190</v>
      </c>
      <c r="C313" s="301">
        <v>45779</v>
      </c>
      <c r="D313" s="302">
        <v>0.37638888888888888</v>
      </c>
      <c r="E313" s="303" t="s">
        <v>11</v>
      </c>
    </row>
    <row r="314" spans="1:5" x14ac:dyDescent="0.25">
      <c r="A314" s="299">
        <v>52</v>
      </c>
      <c r="B314" s="300" t="s">
        <v>171</v>
      </c>
      <c r="C314" s="301">
        <v>45779</v>
      </c>
      <c r="D314" s="302">
        <v>0.29773148148148149</v>
      </c>
      <c r="E314" s="303" t="s">
        <v>11</v>
      </c>
    </row>
    <row r="315" spans="1:5" x14ac:dyDescent="0.25">
      <c r="A315" s="299">
        <v>120</v>
      </c>
      <c r="B315" s="300" t="s">
        <v>172</v>
      </c>
      <c r="C315" s="301">
        <v>45779</v>
      </c>
      <c r="D315" s="302">
        <v>0.27590277777777777</v>
      </c>
      <c r="E315" s="303" t="s">
        <v>11</v>
      </c>
    </row>
    <row r="316" spans="1:5" x14ac:dyDescent="0.25">
      <c r="A316" s="299">
        <v>125</v>
      </c>
      <c r="B316" s="300" t="s">
        <v>191</v>
      </c>
      <c r="C316" s="301">
        <v>45779</v>
      </c>
      <c r="D316" s="302">
        <v>0.37459490740740742</v>
      </c>
      <c r="E316" s="303" t="s">
        <v>11</v>
      </c>
    </row>
    <row r="317" spans="1:5" x14ac:dyDescent="0.25">
      <c r="A317" s="299">
        <v>139</v>
      </c>
      <c r="B317" s="300" t="s">
        <v>173</v>
      </c>
      <c r="C317" s="301">
        <v>45779</v>
      </c>
      <c r="D317" s="302">
        <v>0.28203703703703703</v>
      </c>
      <c r="E317" s="303" t="s">
        <v>11</v>
      </c>
    </row>
    <row r="318" spans="1:5" x14ac:dyDescent="0.25">
      <c r="A318" s="299">
        <v>142</v>
      </c>
      <c r="B318" s="300" t="s">
        <v>174</v>
      </c>
      <c r="C318" s="301">
        <v>45779</v>
      </c>
      <c r="D318" s="302">
        <v>0.35748842592592595</v>
      </c>
      <c r="E318" s="303" t="s">
        <v>11</v>
      </c>
    </row>
    <row r="319" spans="1:5" x14ac:dyDescent="0.25">
      <c r="A319" s="299">
        <v>159</v>
      </c>
      <c r="B319" s="300" t="s">
        <v>175</v>
      </c>
      <c r="C319" s="301">
        <v>45779</v>
      </c>
      <c r="D319" s="302">
        <v>0.37863425925925925</v>
      </c>
      <c r="E319" s="303" t="s">
        <v>11</v>
      </c>
    </row>
    <row r="320" spans="1:5" x14ac:dyDescent="0.25">
      <c r="A320" s="299">
        <v>168</v>
      </c>
      <c r="B320" s="300" t="s">
        <v>176</v>
      </c>
      <c r="C320" s="301">
        <v>45779</v>
      </c>
      <c r="D320" s="302">
        <v>0.29416666666666669</v>
      </c>
      <c r="E320" s="303" t="s">
        <v>11</v>
      </c>
    </row>
    <row r="321" spans="1:5" x14ac:dyDescent="0.25">
      <c r="A321" s="299">
        <v>170</v>
      </c>
      <c r="B321" s="300" t="s">
        <v>177</v>
      </c>
      <c r="C321" s="301">
        <v>45779</v>
      </c>
      <c r="D321" s="302">
        <v>0.30278935185185185</v>
      </c>
      <c r="E321" s="303" t="s">
        <v>11</v>
      </c>
    </row>
    <row r="322" spans="1:5" x14ac:dyDescent="0.25">
      <c r="A322" s="299">
        <v>175</v>
      </c>
      <c r="B322" s="300" t="s">
        <v>178</v>
      </c>
      <c r="C322" s="301">
        <v>45779</v>
      </c>
      <c r="D322" s="302">
        <v>0.29475694444444445</v>
      </c>
      <c r="E322" s="303" t="s">
        <v>11</v>
      </c>
    </row>
    <row r="323" spans="1:5" x14ac:dyDescent="0.25">
      <c r="A323" s="299">
        <v>177</v>
      </c>
      <c r="B323" s="300" t="s">
        <v>179</v>
      </c>
      <c r="C323" s="301">
        <v>45779</v>
      </c>
      <c r="D323" s="302">
        <v>0.29603009259259261</v>
      </c>
      <c r="E323" s="303" t="s">
        <v>11</v>
      </c>
    </row>
    <row r="324" spans="1:5" x14ac:dyDescent="0.25">
      <c r="A324" s="299">
        <v>180</v>
      </c>
      <c r="B324" s="300" t="s">
        <v>180</v>
      </c>
      <c r="C324" s="301">
        <v>45779</v>
      </c>
      <c r="D324" s="302">
        <v>0.27538194444444447</v>
      </c>
      <c r="E324" s="303" t="s">
        <v>11</v>
      </c>
    </row>
    <row r="325" spans="1:5" x14ac:dyDescent="0.25">
      <c r="A325" s="299">
        <v>184</v>
      </c>
      <c r="B325" s="300" t="s">
        <v>181</v>
      </c>
      <c r="C325" s="301">
        <v>45779</v>
      </c>
      <c r="D325" s="302">
        <v>0.28189814814814818</v>
      </c>
      <c r="E325" s="303" t="s">
        <v>11</v>
      </c>
    </row>
    <row r="326" spans="1:5" x14ac:dyDescent="0.25">
      <c r="A326" s="299">
        <v>185</v>
      </c>
      <c r="B326" s="300" t="s">
        <v>194</v>
      </c>
      <c r="C326" s="301">
        <v>45779</v>
      </c>
      <c r="D326" s="302">
        <v>0.3008912037037037</v>
      </c>
      <c r="E326" s="303" t="s">
        <v>11</v>
      </c>
    </row>
    <row r="327" spans="1:5" x14ac:dyDescent="0.25">
      <c r="A327" s="299">
        <v>188</v>
      </c>
      <c r="B327" s="300" t="s">
        <v>183</v>
      </c>
      <c r="C327" s="301">
        <v>45779</v>
      </c>
      <c r="D327" s="302">
        <v>0.26746527777777779</v>
      </c>
      <c r="E327" s="303" t="s">
        <v>11</v>
      </c>
    </row>
    <row r="328" spans="1:5" x14ac:dyDescent="0.25">
      <c r="A328" s="299">
        <v>190</v>
      </c>
      <c r="B328" s="300" t="s">
        <v>184</v>
      </c>
      <c r="C328" s="301">
        <v>45779</v>
      </c>
      <c r="D328" s="302">
        <v>0.27057870370370368</v>
      </c>
      <c r="E328" s="303" t="s">
        <v>11</v>
      </c>
    </row>
    <row r="329" spans="1:5" x14ac:dyDescent="0.25">
      <c r="A329" s="299">
        <v>191</v>
      </c>
      <c r="B329" s="300" t="s">
        <v>185</v>
      </c>
      <c r="C329" s="301">
        <v>45779</v>
      </c>
      <c r="D329" s="302">
        <v>0.24962962962962962</v>
      </c>
      <c r="E329" s="303" t="s">
        <v>11</v>
      </c>
    </row>
    <row r="330" spans="1:5" x14ac:dyDescent="0.25">
      <c r="A330" s="299">
        <v>192</v>
      </c>
      <c r="B330" s="300" t="s">
        <v>186</v>
      </c>
      <c r="C330" s="301">
        <v>45779</v>
      </c>
      <c r="D330" s="302">
        <v>0.28728009259259257</v>
      </c>
      <c r="E330" s="303" t="s">
        <v>11</v>
      </c>
    </row>
    <row r="331" spans="1:5" x14ac:dyDescent="0.25">
      <c r="A331" s="299">
        <v>192</v>
      </c>
      <c r="B331" s="300" t="s">
        <v>186</v>
      </c>
      <c r="C331" s="301">
        <v>45779</v>
      </c>
      <c r="D331" s="302">
        <v>0.2873263888888889</v>
      </c>
      <c r="E331" s="303" t="s">
        <v>11</v>
      </c>
    </row>
    <row r="332" spans="1:5" x14ac:dyDescent="0.25">
      <c r="A332" s="299">
        <v>193</v>
      </c>
      <c r="B332" s="300" t="s">
        <v>187</v>
      </c>
      <c r="C332" s="301">
        <v>45779</v>
      </c>
      <c r="D332" s="302">
        <v>0.32288194444444446</v>
      </c>
      <c r="E332" s="303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216" t="s">
        <v>62</v>
      </c>
      <c r="B2" s="217" t="s">
        <v>63</v>
      </c>
      <c r="C2" s="218" t="s">
        <v>64</v>
      </c>
      <c r="D2" s="218" t="s">
        <v>65</v>
      </c>
      <c r="E2" s="219" t="s">
        <v>66</v>
      </c>
      <c r="F2" s="219" t="s">
        <v>67</v>
      </c>
      <c r="G2" s="217" t="s">
        <v>68</v>
      </c>
      <c r="H2" s="220" t="s">
        <v>69</v>
      </c>
      <c r="I2" s="221" t="s">
        <v>70</v>
      </c>
      <c r="J2" s="220" t="s">
        <v>71</v>
      </c>
      <c r="K2" s="217" t="s">
        <v>16</v>
      </c>
      <c r="L2" s="217" t="s">
        <v>16</v>
      </c>
      <c r="M2" s="217" t="s">
        <v>16</v>
      </c>
      <c r="N2" s="217" t="s">
        <v>16</v>
      </c>
      <c r="O2" s="222" t="s">
        <v>72</v>
      </c>
      <c r="P2" s="222" t="s">
        <v>73</v>
      </c>
      <c r="Q2" s="222" t="s">
        <v>25</v>
      </c>
      <c r="R2" s="218" t="s">
        <v>144</v>
      </c>
    </row>
    <row r="3" spans="1:18" x14ac:dyDescent="0.25">
      <c r="A3" s="223">
        <v>25478</v>
      </c>
      <c r="B3" s="27" t="s">
        <v>131</v>
      </c>
      <c r="C3" s="224">
        <v>45764</v>
      </c>
      <c r="D3" s="27"/>
      <c r="E3" s="27"/>
      <c r="F3" s="27"/>
      <c r="G3" s="27" t="s">
        <v>132</v>
      </c>
      <c r="H3" s="27" t="s">
        <v>86</v>
      </c>
      <c r="I3" s="27">
        <v>7</v>
      </c>
      <c r="J3" s="27" t="s">
        <v>87</v>
      </c>
      <c r="K3" s="27" t="s">
        <v>120</v>
      </c>
      <c r="L3" s="27"/>
      <c r="M3" s="27"/>
      <c r="N3" s="27"/>
      <c r="O3" s="26">
        <v>0.375</v>
      </c>
      <c r="P3" s="26">
        <v>0.64583333333333337</v>
      </c>
      <c r="Q3" s="26">
        <f t="shared" ref="Q3:Q34" si="0">+P3-O3</f>
        <v>0.27083333333333337</v>
      </c>
      <c r="R3" s="224"/>
    </row>
    <row r="4" spans="1:18" x14ac:dyDescent="0.25">
      <c r="A4" s="223">
        <v>25477</v>
      </c>
      <c r="B4" s="27" t="s">
        <v>128</v>
      </c>
      <c r="C4" s="224">
        <v>45764</v>
      </c>
      <c r="D4" s="27"/>
      <c r="E4" s="27"/>
      <c r="F4" s="27"/>
      <c r="G4" s="27"/>
      <c r="H4" s="27" t="s">
        <v>85</v>
      </c>
      <c r="I4" s="27">
        <v>1</v>
      </c>
      <c r="J4" s="27" t="s">
        <v>93</v>
      </c>
      <c r="K4" s="27" t="s">
        <v>103</v>
      </c>
      <c r="L4" s="27"/>
      <c r="M4" s="27"/>
      <c r="N4" s="27"/>
      <c r="O4" s="26">
        <v>0.375</v>
      </c>
      <c r="P4" s="26">
        <v>0.52083333333333337</v>
      </c>
      <c r="Q4" s="26">
        <f t="shared" si="0"/>
        <v>0.14583333333333337</v>
      </c>
      <c r="R4" s="224"/>
    </row>
    <row r="5" spans="1:18" x14ac:dyDescent="0.25">
      <c r="A5" s="223">
        <v>25401</v>
      </c>
      <c r="B5" s="27" t="s">
        <v>92</v>
      </c>
      <c r="C5" s="224">
        <v>45764</v>
      </c>
      <c r="D5" s="27" t="s">
        <v>66</v>
      </c>
      <c r="E5" s="27">
        <v>18070</v>
      </c>
      <c r="F5" s="27"/>
      <c r="G5" s="27" t="s">
        <v>76</v>
      </c>
      <c r="H5" s="27" t="s">
        <v>75</v>
      </c>
      <c r="I5" s="27">
        <v>12</v>
      </c>
      <c r="J5" s="27" t="s">
        <v>106</v>
      </c>
      <c r="K5" s="27"/>
      <c r="L5" s="27"/>
      <c r="M5" s="27"/>
      <c r="N5" s="27"/>
      <c r="O5" s="26">
        <v>0.39027777777777778</v>
      </c>
      <c r="P5" s="26">
        <v>0.42430555555555555</v>
      </c>
      <c r="Q5" s="26">
        <f t="shared" si="0"/>
        <v>3.4027777777777768E-2</v>
      </c>
      <c r="R5" s="224"/>
    </row>
    <row r="6" spans="1:18" x14ac:dyDescent="0.25">
      <c r="A6" s="223">
        <v>25442</v>
      </c>
      <c r="B6" s="27" t="s">
        <v>92</v>
      </c>
      <c r="C6" s="224">
        <v>45764</v>
      </c>
      <c r="D6" s="27" t="s">
        <v>66</v>
      </c>
      <c r="E6" s="27">
        <v>18230</v>
      </c>
      <c r="F6" s="27"/>
      <c r="G6" s="27" t="s">
        <v>76</v>
      </c>
      <c r="H6" s="27" t="s">
        <v>75</v>
      </c>
      <c r="I6" s="27">
        <v>12</v>
      </c>
      <c r="J6" s="27" t="s">
        <v>106</v>
      </c>
      <c r="K6" s="27"/>
      <c r="L6" s="27"/>
      <c r="M6" s="27"/>
      <c r="N6" s="27"/>
      <c r="O6" s="26">
        <v>0.28333333333333333</v>
      </c>
      <c r="P6" s="26">
        <v>0.31527777777777777</v>
      </c>
      <c r="Q6" s="26">
        <f t="shared" si="0"/>
        <v>3.1944444444444442E-2</v>
      </c>
      <c r="R6" s="224"/>
    </row>
    <row r="7" spans="1:18" x14ac:dyDescent="0.25">
      <c r="A7" s="223">
        <v>25465</v>
      </c>
      <c r="B7" s="27" t="s">
        <v>92</v>
      </c>
      <c r="C7" s="224">
        <v>45764</v>
      </c>
      <c r="D7" s="27" t="s">
        <v>66</v>
      </c>
      <c r="E7" s="27">
        <v>16470</v>
      </c>
      <c r="F7" s="27"/>
      <c r="G7" s="27" t="s">
        <v>76</v>
      </c>
      <c r="H7" s="27" t="s">
        <v>75</v>
      </c>
      <c r="I7" s="27">
        <v>6</v>
      </c>
      <c r="J7" s="27" t="s">
        <v>82</v>
      </c>
      <c r="K7" s="27"/>
      <c r="L7" s="27"/>
      <c r="M7" s="27"/>
      <c r="N7" s="27"/>
      <c r="O7" s="26">
        <v>0.58472222222222225</v>
      </c>
      <c r="P7" s="26">
        <v>0.62152777777777779</v>
      </c>
      <c r="Q7" s="26">
        <f t="shared" si="0"/>
        <v>3.6805555555555536E-2</v>
      </c>
      <c r="R7" s="224"/>
    </row>
    <row r="8" spans="1:18" x14ac:dyDescent="0.25">
      <c r="A8" s="223">
        <v>25466</v>
      </c>
      <c r="B8" s="27" t="s">
        <v>92</v>
      </c>
      <c r="C8" s="224">
        <v>45764</v>
      </c>
      <c r="D8" s="27" t="s">
        <v>66</v>
      </c>
      <c r="E8" s="27">
        <v>18120</v>
      </c>
      <c r="F8" s="27"/>
      <c r="G8" s="27" t="s">
        <v>76</v>
      </c>
      <c r="H8" s="27" t="s">
        <v>75</v>
      </c>
      <c r="I8" s="27">
        <v>12</v>
      </c>
      <c r="J8" s="27" t="s">
        <v>106</v>
      </c>
      <c r="K8" s="27"/>
      <c r="L8" s="27"/>
      <c r="M8" s="27"/>
      <c r="N8" s="27"/>
      <c r="O8" s="26">
        <v>0.64444444444444449</v>
      </c>
      <c r="P8" s="26">
        <v>0.68055555555555547</v>
      </c>
      <c r="Q8" s="26">
        <f t="shared" si="0"/>
        <v>3.6111111111110983E-2</v>
      </c>
      <c r="R8" s="224"/>
    </row>
    <row r="9" spans="1:18" hidden="1" x14ac:dyDescent="0.25">
      <c r="A9" s="223">
        <v>25468</v>
      </c>
      <c r="B9" s="27" t="s">
        <v>81</v>
      </c>
      <c r="C9" s="224">
        <v>45764</v>
      </c>
      <c r="D9" s="27" t="s">
        <v>66</v>
      </c>
      <c r="E9" s="27">
        <v>15000</v>
      </c>
      <c r="F9" s="27"/>
      <c r="G9" s="27" t="s">
        <v>74</v>
      </c>
      <c r="H9" s="27" t="s">
        <v>75</v>
      </c>
      <c r="I9" s="27">
        <v>6</v>
      </c>
      <c r="J9" s="27" t="s">
        <v>82</v>
      </c>
      <c r="K9" s="27" t="s">
        <v>115</v>
      </c>
      <c r="L9" s="27"/>
      <c r="M9" s="27"/>
      <c r="N9" s="27"/>
      <c r="O9" s="26">
        <v>0.72916666666666663</v>
      </c>
      <c r="P9" s="294">
        <v>0.71180555555555547</v>
      </c>
      <c r="Q9" s="26">
        <f t="shared" si="0"/>
        <v>-1.736111111111116E-2</v>
      </c>
      <c r="R9" s="224" t="s">
        <v>144</v>
      </c>
    </row>
    <row r="10" spans="1:18" x14ac:dyDescent="0.25">
      <c r="A10" s="223">
        <v>25469</v>
      </c>
      <c r="B10" s="27" t="s">
        <v>83</v>
      </c>
      <c r="C10" s="224">
        <v>45764</v>
      </c>
      <c r="D10" s="27" t="s">
        <v>66</v>
      </c>
      <c r="E10" s="27">
        <v>13000</v>
      </c>
      <c r="F10" s="27"/>
      <c r="G10" s="27" t="s">
        <v>74</v>
      </c>
      <c r="H10" s="27" t="s">
        <v>75</v>
      </c>
      <c r="I10" s="27">
        <v>5</v>
      </c>
      <c r="J10" s="27" t="s">
        <v>77</v>
      </c>
      <c r="K10" s="27" t="s">
        <v>118</v>
      </c>
      <c r="L10" s="27"/>
      <c r="M10" s="27"/>
      <c r="N10" s="27"/>
      <c r="O10" s="26">
        <v>0.59722222222222221</v>
      </c>
      <c r="P10" s="26">
        <v>0.61805555555555558</v>
      </c>
      <c r="Q10" s="26">
        <f t="shared" si="0"/>
        <v>2.083333333333337E-2</v>
      </c>
      <c r="R10" s="224"/>
    </row>
    <row r="11" spans="1:18" x14ac:dyDescent="0.25">
      <c r="A11" s="223">
        <v>25470</v>
      </c>
      <c r="B11" s="27" t="s">
        <v>84</v>
      </c>
      <c r="C11" s="224">
        <v>45764</v>
      </c>
      <c r="D11" s="27" t="s">
        <v>66</v>
      </c>
      <c r="E11" s="27">
        <v>7000</v>
      </c>
      <c r="F11" s="27"/>
      <c r="G11" s="27" t="s">
        <v>74</v>
      </c>
      <c r="H11" s="27" t="s">
        <v>75</v>
      </c>
      <c r="I11" s="27">
        <v>5</v>
      </c>
      <c r="J11" s="27" t="s">
        <v>77</v>
      </c>
      <c r="K11" s="27" t="s">
        <v>118</v>
      </c>
      <c r="L11" s="27"/>
      <c r="M11" s="27"/>
      <c r="N11" s="27"/>
      <c r="O11" s="26">
        <v>0.41319444444444442</v>
      </c>
      <c r="P11" s="26">
        <v>0.4236111111111111</v>
      </c>
      <c r="Q11" s="26">
        <f t="shared" si="0"/>
        <v>1.0416666666666685E-2</v>
      </c>
      <c r="R11" s="224"/>
    </row>
    <row r="12" spans="1:18" x14ac:dyDescent="0.25">
      <c r="A12" s="223">
        <v>25471</v>
      </c>
      <c r="B12" s="27" t="s">
        <v>78</v>
      </c>
      <c r="C12" s="224">
        <v>45764</v>
      </c>
      <c r="D12" s="27" t="s">
        <v>66</v>
      </c>
      <c r="E12" s="27">
        <v>15000</v>
      </c>
      <c r="F12" s="27"/>
      <c r="G12" s="27" t="s">
        <v>74</v>
      </c>
      <c r="H12" s="27" t="s">
        <v>75</v>
      </c>
      <c r="I12" s="27">
        <v>3</v>
      </c>
      <c r="J12" s="27" t="s">
        <v>108</v>
      </c>
      <c r="K12" s="27"/>
      <c r="L12" s="27"/>
      <c r="M12" s="27"/>
      <c r="N12" s="27"/>
      <c r="O12" s="26">
        <v>0.51388888888888895</v>
      </c>
      <c r="P12" s="26">
        <v>0.52916666666666667</v>
      </c>
      <c r="Q12" s="26">
        <f t="shared" si="0"/>
        <v>1.5277777777777724E-2</v>
      </c>
      <c r="R12" s="224"/>
    </row>
    <row r="13" spans="1:18" x14ac:dyDescent="0.25">
      <c r="A13" s="223">
        <v>25474</v>
      </c>
      <c r="B13" s="27" t="s">
        <v>99</v>
      </c>
      <c r="C13" s="224">
        <v>45764</v>
      </c>
      <c r="D13" s="27" t="s">
        <v>66</v>
      </c>
      <c r="E13" s="27">
        <v>15000</v>
      </c>
      <c r="F13" s="27"/>
      <c r="G13" s="27" t="s">
        <v>74</v>
      </c>
      <c r="H13" s="27" t="s">
        <v>75</v>
      </c>
      <c r="I13" s="27">
        <v>3</v>
      </c>
      <c r="J13" s="27" t="s">
        <v>108</v>
      </c>
      <c r="K13" s="27"/>
      <c r="L13" s="27"/>
      <c r="M13" s="27"/>
      <c r="N13" s="27"/>
      <c r="O13" s="26">
        <v>0.64444444444444449</v>
      </c>
      <c r="P13" s="26">
        <v>0.72222222222222221</v>
      </c>
      <c r="Q13" s="26">
        <f t="shared" si="0"/>
        <v>7.7777777777777724E-2</v>
      </c>
      <c r="R13" s="224"/>
    </row>
    <row r="14" spans="1:18" x14ac:dyDescent="0.25">
      <c r="A14" s="223">
        <v>25475</v>
      </c>
      <c r="B14" s="27" t="s">
        <v>79</v>
      </c>
      <c r="C14" s="224">
        <v>45764</v>
      </c>
      <c r="D14" s="27" t="s">
        <v>67</v>
      </c>
      <c r="E14" s="27">
        <v>11560</v>
      </c>
      <c r="F14" s="27"/>
      <c r="G14" s="27" t="s">
        <v>125</v>
      </c>
      <c r="H14" s="27" t="s">
        <v>75</v>
      </c>
      <c r="I14" s="27">
        <v>6</v>
      </c>
      <c r="J14" s="27" t="s">
        <v>82</v>
      </c>
      <c r="K14" s="27" t="s">
        <v>115</v>
      </c>
      <c r="L14" s="27"/>
      <c r="M14" s="27"/>
      <c r="N14" s="27"/>
      <c r="O14" s="26">
        <v>0.37152777777777773</v>
      </c>
      <c r="P14" s="26">
        <v>0.4201388888888889</v>
      </c>
      <c r="Q14" s="26">
        <f t="shared" si="0"/>
        <v>4.861111111111116E-2</v>
      </c>
      <c r="R14" s="224"/>
    </row>
    <row r="15" spans="1:18" x14ac:dyDescent="0.25">
      <c r="A15" s="223">
        <v>25476</v>
      </c>
      <c r="B15" s="27" t="s">
        <v>88</v>
      </c>
      <c r="C15" s="224">
        <v>45764</v>
      </c>
      <c r="D15" s="27" t="s">
        <v>66</v>
      </c>
      <c r="E15" s="27">
        <v>15000</v>
      </c>
      <c r="F15" s="27"/>
      <c r="G15" s="27" t="s">
        <v>74</v>
      </c>
      <c r="H15" s="27" t="s">
        <v>75</v>
      </c>
      <c r="I15" s="27">
        <v>5</v>
      </c>
      <c r="J15" s="27" t="s">
        <v>77</v>
      </c>
      <c r="K15" s="27" t="s">
        <v>118</v>
      </c>
      <c r="L15" s="27"/>
      <c r="M15" s="27"/>
      <c r="N15" s="27"/>
      <c r="O15" s="26">
        <v>0.50347222222222221</v>
      </c>
      <c r="P15" s="26">
        <v>0.54166666666666663</v>
      </c>
      <c r="Q15" s="26">
        <f t="shared" si="0"/>
        <v>3.819444444444442E-2</v>
      </c>
      <c r="R15" s="224"/>
    </row>
    <row r="16" spans="1:18" x14ac:dyDescent="0.25">
      <c r="A16" s="223">
        <v>25480</v>
      </c>
      <c r="B16" s="27" t="s">
        <v>133</v>
      </c>
      <c r="C16" s="224">
        <v>45764</v>
      </c>
      <c r="D16" s="27" t="s">
        <v>67</v>
      </c>
      <c r="E16" s="27">
        <v>9000</v>
      </c>
      <c r="F16" s="27"/>
      <c r="G16" s="27" t="s">
        <v>80</v>
      </c>
      <c r="H16" s="27" t="s">
        <v>75</v>
      </c>
      <c r="I16" s="27">
        <v>5</v>
      </c>
      <c r="J16" s="27" t="s">
        <v>77</v>
      </c>
      <c r="K16" s="27" t="s">
        <v>118</v>
      </c>
      <c r="L16" s="27"/>
      <c r="M16" s="27"/>
      <c r="N16" s="27"/>
      <c r="O16" s="26">
        <v>0.3263888888888889</v>
      </c>
      <c r="P16" s="26">
        <v>0.33749999999999997</v>
      </c>
      <c r="Q16" s="26">
        <f t="shared" si="0"/>
        <v>1.1111111111111072E-2</v>
      </c>
      <c r="R16" s="224"/>
    </row>
    <row r="17" spans="1:18" x14ac:dyDescent="0.25">
      <c r="A17" s="223">
        <v>25493</v>
      </c>
      <c r="B17" s="27" t="s">
        <v>134</v>
      </c>
      <c r="C17" s="224">
        <v>45765</v>
      </c>
      <c r="D17" s="27" t="s">
        <v>66</v>
      </c>
      <c r="E17" s="27">
        <v>12000</v>
      </c>
      <c r="F17" s="27"/>
      <c r="G17" s="27" t="s">
        <v>74</v>
      </c>
      <c r="H17" s="27" t="s">
        <v>86</v>
      </c>
      <c r="I17" s="27">
        <v>7</v>
      </c>
      <c r="J17" s="27" t="s">
        <v>82</v>
      </c>
      <c r="K17" s="27" t="s">
        <v>117</v>
      </c>
      <c r="L17" s="27" t="s">
        <v>116</v>
      </c>
      <c r="M17" s="27"/>
      <c r="N17" s="27"/>
      <c r="O17" s="26">
        <v>0.375</v>
      </c>
      <c r="P17" s="26">
        <v>0.70833333333333337</v>
      </c>
      <c r="Q17" s="26">
        <f t="shared" si="0"/>
        <v>0.33333333333333337</v>
      </c>
      <c r="R17" s="224"/>
    </row>
    <row r="18" spans="1:18" hidden="1" x14ac:dyDescent="0.25">
      <c r="A18" s="223">
        <v>25494</v>
      </c>
      <c r="B18" s="27" t="s">
        <v>134</v>
      </c>
      <c r="C18" s="224">
        <v>45765</v>
      </c>
      <c r="D18" s="27"/>
      <c r="E18" s="27">
        <v>12000</v>
      </c>
      <c r="F18" s="27"/>
      <c r="G18" s="27" t="s">
        <v>123</v>
      </c>
      <c r="H18" s="27" t="s">
        <v>86</v>
      </c>
      <c r="I18" s="27">
        <v>7</v>
      </c>
      <c r="J18" s="27" t="s">
        <v>87</v>
      </c>
      <c r="K18" s="256" t="s">
        <v>112</v>
      </c>
      <c r="L18" s="27" t="s">
        <v>135</v>
      </c>
      <c r="M18" s="27"/>
      <c r="N18" s="27"/>
      <c r="O18" s="26">
        <v>0.375</v>
      </c>
      <c r="P18" s="26">
        <v>0.70833333333333337</v>
      </c>
      <c r="Q18" s="26">
        <f t="shared" si="0"/>
        <v>0.33333333333333337</v>
      </c>
      <c r="R18" s="224" t="s">
        <v>144</v>
      </c>
    </row>
    <row r="19" spans="1:18" hidden="1" x14ac:dyDescent="0.25">
      <c r="A19" s="223">
        <v>25467</v>
      </c>
      <c r="B19" s="27" t="s">
        <v>92</v>
      </c>
      <c r="C19" s="224">
        <v>45765</v>
      </c>
      <c r="D19" s="27" t="s">
        <v>66</v>
      </c>
      <c r="E19" s="27">
        <v>18180</v>
      </c>
      <c r="F19" s="27"/>
      <c r="G19" s="27" t="s">
        <v>76</v>
      </c>
      <c r="H19" s="27" t="s">
        <v>75</v>
      </c>
      <c r="I19" s="27">
        <v>12</v>
      </c>
      <c r="J19" s="27" t="s">
        <v>106</v>
      </c>
      <c r="K19" s="27"/>
      <c r="L19" s="27"/>
      <c r="M19" s="27"/>
      <c r="N19" s="27"/>
      <c r="O19" s="26">
        <v>0.73402777777777783</v>
      </c>
      <c r="P19" s="26">
        <v>0.77083333333333337</v>
      </c>
      <c r="Q19" s="26">
        <f t="shared" si="0"/>
        <v>3.6805555555555536E-2</v>
      </c>
      <c r="R19" s="224" t="s">
        <v>144</v>
      </c>
    </row>
    <row r="20" spans="1:18" x14ac:dyDescent="0.25">
      <c r="A20" s="223">
        <v>25482</v>
      </c>
      <c r="B20" s="27" t="s">
        <v>92</v>
      </c>
      <c r="C20" s="224">
        <v>45765</v>
      </c>
      <c r="D20" s="27" t="s">
        <v>66</v>
      </c>
      <c r="E20" s="27">
        <v>15580</v>
      </c>
      <c r="F20" s="27"/>
      <c r="G20" s="27" t="s">
        <v>76</v>
      </c>
      <c r="H20" s="27" t="s">
        <v>75</v>
      </c>
      <c r="I20" s="27">
        <v>5</v>
      </c>
      <c r="J20" s="27" t="s">
        <v>77</v>
      </c>
      <c r="K20" s="27"/>
      <c r="L20" s="27"/>
      <c r="M20" s="27"/>
      <c r="N20" s="27"/>
      <c r="O20" s="26">
        <v>0.34722222222222227</v>
      </c>
      <c r="P20" s="26">
        <v>0.36874999999999997</v>
      </c>
      <c r="Q20" s="26">
        <f t="shared" si="0"/>
        <v>2.1527777777777701E-2</v>
      </c>
      <c r="R20" s="224"/>
    </row>
    <row r="21" spans="1:18" x14ac:dyDescent="0.25">
      <c r="A21" s="223">
        <v>25483</v>
      </c>
      <c r="B21" s="27" t="s">
        <v>92</v>
      </c>
      <c r="C21" s="224">
        <v>45765</v>
      </c>
      <c r="D21" s="27" t="s">
        <v>66</v>
      </c>
      <c r="E21" s="27">
        <v>18100</v>
      </c>
      <c r="F21" s="27"/>
      <c r="G21" s="27" t="s">
        <v>76</v>
      </c>
      <c r="H21" s="27" t="s">
        <v>75</v>
      </c>
      <c r="I21" s="27">
        <v>12</v>
      </c>
      <c r="J21" s="27" t="s">
        <v>106</v>
      </c>
      <c r="K21" s="27"/>
      <c r="L21" s="27"/>
      <c r="M21" s="27"/>
      <c r="N21" s="27"/>
      <c r="O21" s="26">
        <v>0.375</v>
      </c>
      <c r="P21" s="26">
        <v>0.4145833333333333</v>
      </c>
      <c r="Q21" s="26">
        <f t="shared" si="0"/>
        <v>3.9583333333333304E-2</v>
      </c>
      <c r="R21" s="224"/>
    </row>
    <row r="22" spans="1:18" x14ac:dyDescent="0.25">
      <c r="A22" s="223">
        <v>25484</v>
      </c>
      <c r="B22" s="27" t="s">
        <v>92</v>
      </c>
      <c r="C22" s="224">
        <v>45765</v>
      </c>
      <c r="D22" s="27" t="s">
        <v>66</v>
      </c>
      <c r="E22" s="27">
        <v>18160</v>
      </c>
      <c r="F22" s="27"/>
      <c r="G22" s="27" t="s">
        <v>76</v>
      </c>
      <c r="H22" s="27" t="s">
        <v>75</v>
      </c>
      <c r="I22" s="27">
        <v>12</v>
      </c>
      <c r="J22" s="27" t="s">
        <v>106</v>
      </c>
      <c r="K22" s="27"/>
      <c r="L22" s="27"/>
      <c r="M22" s="27"/>
      <c r="N22" s="27"/>
      <c r="O22" s="26">
        <v>0.48333333333333334</v>
      </c>
      <c r="P22" s="26">
        <v>0.51597222222222217</v>
      </c>
      <c r="Q22" s="26">
        <f t="shared" si="0"/>
        <v>3.2638888888888828E-2</v>
      </c>
      <c r="R22" s="224"/>
    </row>
    <row r="23" spans="1:18" x14ac:dyDescent="0.25">
      <c r="A23" s="223">
        <v>25485</v>
      </c>
      <c r="B23" s="27" t="s">
        <v>92</v>
      </c>
      <c r="C23" s="224">
        <v>45765</v>
      </c>
      <c r="D23" s="27" t="s">
        <v>66</v>
      </c>
      <c r="E23" s="27">
        <v>18210</v>
      </c>
      <c r="F23" s="27"/>
      <c r="G23" s="27" t="s">
        <v>76</v>
      </c>
      <c r="H23" s="27" t="s">
        <v>75</v>
      </c>
      <c r="I23" s="27">
        <v>12</v>
      </c>
      <c r="J23" s="27" t="s">
        <v>106</v>
      </c>
      <c r="K23" s="27"/>
      <c r="L23" s="27"/>
      <c r="M23" s="27"/>
      <c r="N23" s="27"/>
      <c r="O23" s="26">
        <v>0.59027777777777779</v>
      </c>
      <c r="P23" s="26">
        <v>0.62708333333333333</v>
      </c>
      <c r="Q23" s="26">
        <f t="shared" si="0"/>
        <v>3.6805555555555536E-2</v>
      </c>
      <c r="R23" s="224"/>
    </row>
    <row r="24" spans="1:18" x14ac:dyDescent="0.25">
      <c r="A24" s="223">
        <v>25487</v>
      </c>
      <c r="B24" s="27" t="s">
        <v>81</v>
      </c>
      <c r="C24" s="224">
        <v>45765</v>
      </c>
      <c r="D24" s="27" t="s">
        <v>66</v>
      </c>
      <c r="E24" s="27">
        <v>5000</v>
      </c>
      <c r="F24" s="27"/>
      <c r="G24" s="27" t="s">
        <v>74</v>
      </c>
      <c r="H24" s="27" t="s">
        <v>75</v>
      </c>
      <c r="I24" s="27">
        <v>5</v>
      </c>
      <c r="J24" s="27" t="s">
        <v>77</v>
      </c>
      <c r="K24" s="27"/>
      <c r="L24" s="27"/>
      <c r="M24" s="27"/>
      <c r="N24" s="27"/>
      <c r="O24" s="26">
        <v>0.4548611111111111</v>
      </c>
      <c r="P24" s="26">
        <v>0.46875</v>
      </c>
      <c r="Q24" s="26">
        <f t="shared" si="0"/>
        <v>1.3888888888888895E-2</v>
      </c>
      <c r="R24" s="224"/>
    </row>
    <row r="25" spans="1:18" x14ac:dyDescent="0.25">
      <c r="A25" s="223">
        <v>25488</v>
      </c>
      <c r="B25" s="27" t="s">
        <v>109</v>
      </c>
      <c r="C25" s="224">
        <v>45765</v>
      </c>
      <c r="D25" s="27" t="s">
        <v>66</v>
      </c>
      <c r="E25" s="27">
        <v>7240</v>
      </c>
      <c r="F25" s="27"/>
      <c r="G25" s="27" t="s">
        <v>74</v>
      </c>
      <c r="H25" s="27" t="s">
        <v>75</v>
      </c>
      <c r="I25" s="27">
        <v>6</v>
      </c>
      <c r="J25" s="27" t="s">
        <v>104</v>
      </c>
      <c r="K25" s="27"/>
      <c r="L25" s="27"/>
      <c r="M25" s="27"/>
      <c r="N25" s="27"/>
      <c r="O25" s="26">
        <v>0.51388888888888895</v>
      </c>
      <c r="P25" s="26">
        <v>0.54166666666666663</v>
      </c>
      <c r="Q25" s="26">
        <f t="shared" si="0"/>
        <v>2.7777777777777679E-2</v>
      </c>
      <c r="R25" s="224"/>
    </row>
    <row r="26" spans="1:18" x14ac:dyDescent="0.25">
      <c r="A26" s="223">
        <v>25489</v>
      </c>
      <c r="B26" s="27" t="s">
        <v>111</v>
      </c>
      <c r="C26" s="224">
        <v>45765</v>
      </c>
      <c r="D26" s="27" t="s">
        <v>66</v>
      </c>
      <c r="E26" s="27">
        <v>15000</v>
      </c>
      <c r="F26" s="27"/>
      <c r="G26" s="27" t="s">
        <v>74</v>
      </c>
      <c r="H26" s="27" t="s">
        <v>75</v>
      </c>
      <c r="I26" s="27">
        <v>6</v>
      </c>
      <c r="J26" s="27" t="s">
        <v>104</v>
      </c>
      <c r="K26" s="27"/>
      <c r="L26" s="27"/>
      <c r="M26" s="27"/>
      <c r="N26" s="27"/>
      <c r="O26" s="26">
        <v>0.30277777777777776</v>
      </c>
      <c r="P26" s="26">
        <v>0.32777777777777778</v>
      </c>
      <c r="Q26" s="26">
        <f t="shared" si="0"/>
        <v>2.5000000000000022E-2</v>
      </c>
      <c r="R26" s="224"/>
    </row>
    <row r="27" spans="1:18" x14ac:dyDescent="0.25">
      <c r="A27" s="223">
        <v>25490</v>
      </c>
      <c r="B27" s="27" t="s">
        <v>78</v>
      </c>
      <c r="C27" s="224">
        <v>45765</v>
      </c>
      <c r="D27" s="27" t="s">
        <v>66</v>
      </c>
      <c r="E27" s="27">
        <v>10000</v>
      </c>
      <c r="F27" s="27"/>
      <c r="G27" s="27" t="s">
        <v>74</v>
      </c>
      <c r="H27" s="27" t="s">
        <v>75</v>
      </c>
      <c r="I27" s="27">
        <v>6</v>
      </c>
      <c r="J27" s="27" t="s">
        <v>104</v>
      </c>
      <c r="K27" s="27"/>
      <c r="L27" s="27"/>
      <c r="M27" s="27"/>
      <c r="N27" s="27"/>
      <c r="O27" s="26">
        <v>0.55208333333333337</v>
      </c>
      <c r="P27" s="26">
        <v>0.58333333333333337</v>
      </c>
      <c r="Q27" s="26">
        <f t="shared" si="0"/>
        <v>3.125E-2</v>
      </c>
      <c r="R27" s="224"/>
    </row>
    <row r="28" spans="1:18" x14ac:dyDescent="0.25">
      <c r="A28" s="223">
        <v>25491</v>
      </c>
      <c r="B28" s="27" t="s">
        <v>78</v>
      </c>
      <c r="C28" s="224">
        <v>45765</v>
      </c>
      <c r="D28" s="27" t="s">
        <v>66</v>
      </c>
      <c r="E28" s="27">
        <v>15000</v>
      </c>
      <c r="F28" s="27"/>
      <c r="G28" s="27" t="s">
        <v>74</v>
      </c>
      <c r="H28" s="27" t="s">
        <v>75</v>
      </c>
      <c r="I28" s="27">
        <v>6</v>
      </c>
      <c r="J28" s="27" t="s">
        <v>104</v>
      </c>
      <c r="K28" s="27"/>
      <c r="L28" s="27"/>
      <c r="M28" s="27"/>
      <c r="N28" s="27"/>
      <c r="O28" s="26">
        <v>0.40972222222222227</v>
      </c>
      <c r="P28" s="26">
        <v>0.4375</v>
      </c>
      <c r="Q28" s="26">
        <f t="shared" si="0"/>
        <v>2.7777777777777735E-2</v>
      </c>
      <c r="R28" s="224"/>
    </row>
    <row r="29" spans="1:18" x14ac:dyDescent="0.25">
      <c r="A29" s="223">
        <v>25492</v>
      </c>
      <c r="B29" s="27" t="s">
        <v>83</v>
      </c>
      <c r="C29" s="224">
        <v>45765</v>
      </c>
      <c r="D29" s="27" t="s">
        <v>66</v>
      </c>
      <c r="E29" s="27">
        <v>7000</v>
      </c>
      <c r="F29" s="27"/>
      <c r="G29" s="27" t="s">
        <v>74</v>
      </c>
      <c r="H29" s="27" t="s">
        <v>75</v>
      </c>
      <c r="I29" s="27">
        <v>5</v>
      </c>
      <c r="J29" s="27" t="s">
        <v>77</v>
      </c>
      <c r="K29" s="27"/>
      <c r="L29" s="27"/>
      <c r="M29" s="27"/>
      <c r="N29" s="27"/>
      <c r="O29" s="26">
        <v>0.43611111111111112</v>
      </c>
      <c r="P29" s="26">
        <v>0.44930555555555557</v>
      </c>
      <c r="Q29" s="26">
        <f t="shared" si="0"/>
        <v>1.3194444444444453E-2</v>
      </c>
      <c r="R29" s="224"/>
    </row>
    <row r="30" spans="1:18" x14ac:dyDescent="0.25">
      <c r="A30" s="223">
        <v>25496</v>
      </c>
      <c r="B30" s="27" t="s">
        <v>134</v>
      </c>
      <c r="C30" s="224">
        <v>45765</v>
      </c>
      <c r="D30" s="27" t="s">
        <v>66</v>
      </c>
      <c r="E30" s="27">
        <v>15000</v>
      </c>
      <c r="F30" s="27"/>
      <c r="G30" s="27" t="s">
        <v>74</v>
      </c>
      <c r="H30" s="27" t="s">
        <v>75</v>
      </c>
      <c r="I30" s="27">
        <v>3</v>
      </c>
      <c r="J30" s="27" t="s">
        <v>103</v>
      </c>
      <c r="K30" s="27"/>
      <c r="L30" s="27"/>
      <c r="M30" s="27"/>
      <c r="N30" s="27"/>
      <c r="O30" s="26">
        <v>0.45833333333333331</v>
      </c>
      <c r="P30" s="26">
        <v>0.54166666666666663</v>
      </c>
      <c r="Q30" s="26">
        <f t="shared" si="0"/>
        <v>8.3333333333333315E-2</v>
      </c>
      <c r="R30" s="224"/>
    </row>
    <row r="31" spans="1:18" x14ac:dyDescent="0.25">
      <c r="A31" s="223">
        <v>25497</v>
      </c>
      <c r="B31" s="27" t="s">
        <v>134</v>
      </c>
      <c r="C31" s="224">
        <v>45765</v>
      </c>
      <c r="D31" s="27" t="s">
        <v>66</v>
      </c>
      <c r="E31" s="27">
        <v>10000</v>
      </c>
      <c r="F31" s="27"/>
      <c r="G31" s="27" t="s">
        <v>74</v>
      </c>
      <c r="H31" s="27" t="s">
        <v>75</v>
      </c>
      <c r="I31" s="27">
        <v>5</v>
      </c>
      <c r="J31" s="27" t="s">
        <v>77</v>
      </c>
      <c r="K31" s="27"/>
      <c r="L31" s="27"/>
      <c r="M31" s="27"/>
      <c r="N31" s="27"/>
      <c r="O31" s="26">
        <v>0.61458333333333337</v>
      </c>
      <c r="P31" s="26">
        <v>0.70833333333333337</v>
      </c>
      <c r="Q31" s="26">
        <f t="shared" si="0"/>
        <v>9.375E-2</v>
      </c>
      <c r="R31" s="224"/>
    </row>
    <row r="32" spans="1:18" hidden="1" x14ac:dyDescent="0.25">
      <c r="A32" s="223">
        <v>25500</v>
      </c>
      <c r="B32" s="27" t="s">
        <v>110</v>
      </c>
      <c r="C32" s="224">
        <v>45767</v>
      </c>
      <c r="D32" s="27"/>
      <c r="E32" s="27"/>
      <c r="F32" s="27"/>
      <c r="G32" s="27"/>
      <c r="H32" s="27" t="s">
        <v>86</v>
      </c>
      <c r="I32" s="27">
        <v>7</v>
      </c>
      <c r="J32" s="27" t="s">
        <v>87</v>
      </c>
      <c r="K32" s="27" t="s">
        <v>120</v>
      </c>
      <c r="L32" s="27" t="s">
        <v>107</v>
      </c>
      <c r="M32" s="27" t="s">
        <v>103</v>
      </c>
      <c r="N32" s="27" t="s">
        <v>115</v>
      </c>
      <c r="O32" s="26">
        <v>0.29166666666666669</v>
      </c>
      <c r="P32" s="26">
        <v>0.625</v>
      </c>
      <c r="Q32" s="26">
        <f t="shared" si="0"/>
        <v>0.33333333333333331</v>
      </c>
      <c r="R32" s="224" t="s">
        <v>144</v>
      </c>
    </row>
    <row r="33" spans="1:18" hidden="1" x14ac:dyDescent="0.25">
      <c r="A33" s="223">
        <v>25519</v>
      </c>
      <c r="B33" s="27" t="s">
        <v>138</v>
      </c>
      <c r="C33" s="224">
        <v>45768</v>
      </c>
      <c r="D33" s="27" t="s">
        <v>67</v>
      </c>
      <c r="E33" s="27">
        <v>5570</v>
      </c>
      <c r="F33" s="27"/>
      <c r="G33" s="27" t="s">
        <v>80</v>
      </c>
      <c r="H33" s="27" t="s">
        <v>86</v>
      </c>
      <c r="I33" s="27">
        <v>7</v>
      </c>
      <c r="J33" s="27" t="s">
        <v>87</v>
      </c>
      <c r="K33" s="256" t="s">
        <v>112</v>
      </c>
      <c r="L33" s="27" t="s">
        <v>107</v>
      </c>
      <c r="M33" s="27"/>
      <c r="N33" s="27"/>
      <c r="O33" s="26">
        <v>0.37847222222222227</v>
      </c>
      <c r="P33" s="26">
        <v>0.43055555555555558</v>
      </c>
      <c r="Q33" s="26">
        <f t="shared" si="0"/>
        <v>5.2083333333333315E-2</v>
      </c>
      <c r="R33" s="224" t="s">
        <v>144</v>
      </c>
    </row>
    <row r="34" spans="1:18" x14ac:dyDescent="0.25">
      <c r="A34" s="223">
        <v>25518</v>
      </c>
      <c r="B34" s="27" t="s">
        <v>137</v>
      </c>
      <c r="C34" s="224">
        <v>45768</v>
      </c>
      <c r="D34" s="27"/>
      <c r="E34" s="27"/>
      <c r="F34" s="27"/>
      <c r="G34" s="27"/>
      <c r="H34" s="27" t="s">
        <v>85</v>
      </c>
      <c r="I34" s="27">
        <v>1</v>
      </c>
      <c r="J34" s="27" t="s">
        <v>93</v>
      </c>
      <c r="K34" s="27" t="s">
        <v>116</v>
      </c>
      <c r="L34" s="27" t="s">
        <v>118</v>
      </c>
      <c r="M34" s="27"/>
      <c r="N34" s="27"/>
      <c r="O34" s="26">
        <v>0.3972222222222222</v>
      </c>
      <c r="P34" s="26">
        <v>0.5</v>
      </c>
      <c r="Q34" s="26">
        <f t="shared" si="0"/>
        <v>0.1027777777777778</v>
      </c>
      <c r="R34" s="224"/>
    </row>
    <row r="35" spans="1:18" x14ac:dyDescent="0.25">
      <c r="A35" s="223">
        <v>25503</v>
      </c>
      <c r="B35" s="27" t="s">
        <v>92</v>
      </c>
      <c r="C35" s="224">
        <v>45768</v>
      </c>
      <c r="D35" s="27" t="s">
        <v>66</v>
      </c>
      <c r="E35" s="27">
        <v>17960</v>
      </c>
      <c r="F35" s="27"/>
      <c r="G35" s="27" t="s">
        <v>76</v>
      </c>
      <c r="H35" s="27" t="s">
        <v>75</v>
      </c>
      <c r="I35" s="27">
        <v>12</v>
      </c>
      <c r="J35" s="27" t="s">
        <v>82</v>
      </c>
      <c r="K35" s="27" t="s">
        <v>115</v>
      </c>
      <c r="L35" s="27"/>
      <c r="M35" s="27"/>
      <c r="N35" s="27"/>
      <c r="O35" s="26">
        <v>0.375</v>
      </c>
      <c r="P35" s="26">
        <v>0.42222222222222222</v>
      </c>
      <c r="Q35" s="26">
        <f t="shared" ref="Q35:Q66" si="1">+P35-O35</f>
        <v>4.7222222222222221E-2</v>
      </c>
      <c r="R35" s="224"/>
    </row>
    <row r="36" spans="1:18" x14ac:dyDescent="0.25">
      <c r="A36" s="223">
        <v>25504</v>
      </c>
      <c r="B36" s="27" t="s">
        <v>92</v>
      </c>
      <c r="C36" s="224">
        <v>45768</v>
      </c>
      <c r="D36" s="27" t="s">
        <v>66</v>
      </c>
      <c r="E36" s="27">
        <v>17960</v>
      </c>
      <c r="F36" s="27"/>
      <c r="G36" s="27" t="s">
        <v>76</v>
      </c>
      <c r="H36" s="27" t="s">
        <v>75</v>
      </c>
      <c r="I36" s="27">
        <v>12</v>
      </c>
      <c r="J36" s="27" t="s">
        <v>82</v>
      </c>
      <c r="K36" s="27" t="s">
        <v>115</v>
      </c>
      <c r="L36" s="27"/>
      <c r="M36" s="27"/>
      <c r="N36" s="27"/>
      <c r="O36" s="26">
        <v>0.60833333333333328</v>
      </c>
      <c r="P36" s="26">
        <v>0.65416666666666667</v>
      </c>
      <c r="Q36" s="26">
        <f t="shared" si="1"/>
        <v>4.5833333333333393E-2</v>
      </c>
      <c r="R36" s="224"/>
    </row>
    <row r="37" spans="1:18" x14ac:dyDescent="0.25">
      <c r="A37" s="223">
        <v>25507</v>
      </c>
      <c r="B37" s="27" t="s">
        <v>81</v>
      </c>
      <c r="C37" s="224">
        <v>45768</v>
      </c>
      <c r="D37" s="27" t="s">
        <v>66</v>
      </c>
      <c r="E37" s="27">
        <v>5000</v>
      </c>
      <c r="F37" s="27"/>
      <c r="G37" s="27" t="s">
        <v>74</v>
      </c>
      <c r="H37" s="27" t="s">
        <v>75</v>
      </c>
      <c r="I37" s="27">
        <v>5</v>
      </c>
      <c r="J37" s="27" t="s">
        <v>77</v>
      </c>
      <c r="K37" s="27" t="s">
        <v>120</v>
      </c>
      <c r="L37" s="27"/>
      <c r="M37" s="27"/>
      <c r="N37" s="27"/>
      <c r="O37" s="26">
        <v>0.625</v>
      </c>
      <c r="P37" s="26">
        <v>0.63194444444444442</v>
      </c>
      <c r="Q37" s="26">
        <f t="shared" si="1"/>
        <v>6.9444444444444198E-3</v>
      </c>
      <c r="R37" s="224"/>
    </row>
    <row r="38" spans="1:18" x14ac:dyDescent="0.25">
      <c r="A38" s="223">
        <v>25508</v>
      </c>
      <c r="B38" s="27" t="s">
        <v>83</v>
      </c>
      <c r="C38" s="224">
        <v>45768</v>
      </c>
      <c r="D38" s="27" t="s">
        <v>66</v>
      </c>
      <c r="E38" s="27">
        <v>3000</v>
      </c>
      <c r="F38" s="27"/>
      <c r="G38" s="27" t="s">
        <v>74</v>
      </c>
      <c r="H38" s="27" t="s">
        <v>75</v>
      </c>
      <c r="I38" s="27">
        <v>3</v>
      </c>
      <c r="J38" s="27" t="s">
        <v>108</v>
      </c>
      <c r="K38" s="27" t="s">
        <v>129</v>
      </c>
      <c r="L38" s="27"/>
      <c r="M38" s="27"/>
      <c r="N38" s="27"/>
      <c r="O38" s="26">
        <v>0.67708333333333337</v>
      </c>
      <c r="P38" s="26">
        <v>0.70833333333333337</v>
      </c>
      <c r="Q38" s="26">
        <f t="shared" si="1"/>
        <v>3.125E-2</v>
      </c>
      <c r="R38" s="224"/>
    </row>
    <row r="39" spans="1:18" x14ac:dyDescent="0.25">
      <c r="A39" s="223">
        <v>25509</v>
      </c>
      <c r="B39" s="27" t="s">
        <v>88</v>
      </c>
      <c r="C39" s="224">
        <v>45768</v>
      </c>
      <c r="D39" s="27" t="s">
        <v>66</v>
      </c>
      <c r="E39" s="27">
        <v>15000</v>
      </c>
      <c r="F39" s="27"/>
      <c r="G39" s="27" t="s">
        <v>74</v>
      </c>
      <c r="H39" s="27" t="s">
        <v>75</v>
      </c>
      <c r="I39" s="27">
        <v>6</v>
      </c>
      <c r="J39" s="27" t="s">
        <v>104</v>
      </c>
      <c r="K39" s="27"/>
      <c r="L39" s="27"/>
      <c r="M39" s="27"/>
      <c r="N39" s="27"/>
      <c r="O39" s="26">
        <v>0.3263888888888889</v>
      </c>
      <c r="P39" s="26">
        <v>0.36805555555555558</v>
      </c>
      <c r="Q39" s="26">
        <f t="shared" si="1"/>
        <v>4.1666666666666685E-2</v>
      </c>
      <c r="R39" s="224"/>
    </row>
    <row r="40" spans="1:18" x14ac:dyDescent="0.25">
      <c r="A40" s="223">
        <v>25510</v>
      </c>
      <c r="B40" s="27" t="s">
        <v>84</v>
      </c>
      <c r="C40" s="224">
        <v>45768</v>
      </c>
      <c r="D40" s="27" t="s">
        <v>66</v>
      </c>
      <c r="E40" s="27">
        <v>5000</v>
      </c>
      <c r="F40" s="27"/>
      <c r="G40" s="27" t="s">
        <v>74</v>
      </c>
      <c r="H40" s="27" t="s">
        <v>75</v>
      </c>
      <c r="I40" s="27">
        <v>6</v>
      </c>
      <c r="J40" s="27" t="s">
        <v>104</v>
      </c>
      <c r="K40" s="27"/>
      <c r="L40" s="27"/>
      <c r="M40" s="27"/>
      <c r="N40" s="27"/>
      <c r="O40" s="26">
        <v>0.46527777777777773</v>
      </c>
      <c r="P40" s="26">
        <v>0.47361111111111115</v>
      </c>
      <c r="Q40" s="26">
        <f t="shared" si="1"/>
        <v>8.3333333333334147E-3</v>
      </c>
      <c r="R40" s="224"/>
    </row>
    <row r="41" spans="1:18" x14ac:dyDescent="0.25">
      <c r="A41" s="223">
        <v>25511</v>
      </c>
      <c r="B41" s="27" t="s">
        <v>78</v>
      </c>
      <c r="C41" s="224">
        <v>45768</v>
      </c>
      <c r="D41" s="27" t="s">
        <v>66</v>
      </c>
      <c r="E41" s="27">
        <v>15000</v>
      </c>
      <c r="F41" s="27"/>
      <c r="G41" s="27" t="s">
        <v>74</v>
      </c>
      <c r="H41" s="27" t="s">
        <v>75</v>
      </c>
      <c r="I41" s="27">
        <v>3</v>
      </c>
      <c r="J41" s="27" t="s">
        <v>108</v>
      </c>
      <c r="K41" s="27" t="s">
        <v>117</v>
      </c>
      <c r="L41" s="27"/>
      <c r="M41" s="27"/>
      <c r="N41" s="27"/>
      <c r="O41" s="26">
        <v>0.5756944444444444</v>
      </c>
      <c r="P41" s="26">
        <v>0.59375</v>
      </c>
      <c r="Q41" s="26">
        <f t="shared" si="1"/>
        <v>1.8055555555555602E-2</v>
      </c>
      <c r="R41" s="224"/>
    </row>
    <row r="42" spans="1:18" x14ac:dyDescent="0.25">
      <c r="A42" s="223">
        <v>25512</v>
      </c>
      <c r="B42" s="27" t="s">
        <v>78</v>
      </c>
      <c r="C42" s="224">
        <v>45768</v>
      </c>
      <c r="D42" s="27" t="s">
        <v>66</v>
      </c>
      <c r="E42" s="27">
        <v>15000</v>
      </c>
      <c r="F42" s="27"/>
      <c r="G42" s="27" t="s">
        <v>74</v>
      </c>
      <c r="H42" s="27" t="s">
        <v>75</v>
      </c>
      <c r="I42" s="27">
        <v>3</v>
      </c>
      <c r="J42" s="27" t="s">
        <v>108</v>
      </c>
      <c r="K42" s="27" t="s">
        <v>117</v>
      </c>
      <c r="L42" s="27"/>
      <c r="M42" s="27"/>
      <c r="N42" s="27"/>
      <c r="O42" s="26">
        <v>0.45208333333333334</v>
      </c>
      <c r="P42" s="26">
        <v>0.47083333333333338</v>
      </c>
      <c r="Q42" s="26">
        <f t="shared" si="1"/>
        <v>1.8750000000000044E-2</v>
      </c>
      <c r="R42" s="224"/>
    </row>
    <row r="43" spans="1:18" x14ac:dyDescent="0.25">
      <c r="A43" s="223">
        <v>25513</v>
      </c>
      <c r="B43" s="27" t="s">
        <v>99</v>
      </c>
      <c r="C43" s="224">
        <v>45768</v>
      </c>
      <c r="D43" s="27" t="s">
        <v>66</v>
      </c>
      <c r="E43" s="27">
        <v>15000</v>
      </c>
      <c r="F43" s="27"/>
      <c r="G43" s="27" t="s">
        <v>74</v>
      </c>
      <c r="H43" s="27" t="s">
        <v>75</v>
      </c>
      <c r="I43" s="27">
        <v>6</v>
      </c>
      <c r="J43" s="27" t="s">
        <v>104</v>
      </c>
      <c r="K43" s="27"/>
      <c r="L43" s="27"/>
      <c r="M43" s="27"/>
      <c r="N43" s="27"/>
      <c r="O43" s="26">
        <v>0.52083333333333337</v>
      </c>
      <c r="P43" s="26">
        <v>0.59027777777777779</v>
      </c>
      <c r="Q43" s="26">
        <f t="shared" si="1"/>
        <v>6.944444444444442E-2</v>
      </c>
      <c r="R43" s="224"/>
    </row>
    <row r="44" spans="1:18" x14ac:dyDescent="0.25">
      <c r="A44" s="223">
        <v>25514</v>
      </c>
      <c r="B44" s="27" t="s">
        <v>99</v>
      </c>
      <c r="C44" s="224">
        <v>45768</v>
      </c>
      <c r="D44" s="27" t="s">
        <v>66</v>
      </c>
      <c r="E44" s="27">
        <v>15000</v>
      </c>
      <c r="F44" s="27"/>
      <c r="G44" s="27" t="s">
        <v>74</v>
      </c>
      <c r="H44" s="27" t="s">
        <v>75</v>
      </c>
      <c r="I44" s="27">
        <v>6</v>
      </c>
      <c r="J44" s="27" t="s">
        <v>104</v>
      </c>
      <c r="K44" s="27"/>
      <c r="L44" s="27"/>
      <c r="M44" s="27"/>
      <c r="N44" s="27"/>
      <c r="O44" s="26">
        <v>0.65625</v>
      </c>
      <c r="P44" s="26">
        <v>0.69444444444444453</v>
      </c>
      <c r="Q44" s="26">
        <f t="shared" si="1"/>
        <v>3.8194444444444531E-2</v>
      </c>
      <c r="R44" s="224"/>
    </row>
    <row r="45" spans="1:18" x14ac:dyDescent="0.25">
      <c r="A45" s="223">
        <v>25515</v>
      </c>
      <c r="B45" s="27" t="s">
        <v>79</v>
      </c>
      <c r="C45" s="224">
        <v>45768</v>
      </c>
      <c r="D45" s="27" t="s">
        <v>67</v>
      </c>
      <c r="E45" s="27">
        <v>14710</v>
      </c>
      <c r="F45" s="27"/>
      <c r="G45" s="27" t="s">
        <v>80</v>
      </c>
      <c r="H45" s="27" t="s">
        <v>75</v>
      </c>
      <c r="I45" s="27">
        <v>5</v>
      </c>
      <c r="J45" s="27" t="s">
        <v>77</v>
      </c>
      <c r="K45" s="27" t="s">
        <v>120</v>
      </c>
      <c r="L45" s="27"/>
      <c r="M45" s="27"/>
      <c r="N45" s="27"/>
      <c r="O45" s="26">
        <v>0.375</v>
      </c>
      <c r="P45" s="26">
        <v>0.40972222222222227</v>
      </c>
      <c r="Q45" s="26">
        <f t="shared" si="1"/>
        <v>3.4722222222222265E-2</v>
      </c>
      <c r="R45" s="224"/>
    </row>
    <row r="46" spans="1:18" x14ac:dyDescent="0.25">
      <c r="A46" s="223">
        <v>25516</v>
      </c>
      <c r="B46" s="27" t="s">
        <v>111</v>
      </c>
      <c r="C46" s="224">
        <v>45768</v>
      </c>
      <c r="D46" s="27" t="s">
        <v>66</v>
      </c>
      <c r="E46" s="27">
        <v>15000</v>
      </c>
      <c r="F46" s="27"/>
      <c r="G46" s="27" t="s">
        <v>74</v>
      </c>
      <c r="H46" s="27" t="s">
        <v>75</v>
      </c>
      <c r="I46" s="27">
        <v>3</v>
      </c>
      <c r="J46" s="27" t="s">
        <v>108</v>
      </c>
      <c r="K46" s="27" t="s">
        <v>117</v>
      </c>
      <c r="L46" s="27"/>
      <c r="M46" s="27"/>
      <c r="N46" s="27"/>
      <c r="O46" s="26">
        <v>0.3215277777777778</v>
      </c>
      <c r="P46" s="26">
        <v>0.34375</v>
      </c>
      <c r="Q46" s="26">
        <f t="shared" si="1"/>
        <v>2.2222222222222199E-2</v>
      </c>
      <c r="R46" s="224"/>
    </row>
    <row r="47" spans="1:18" x14ac:dyDescent="0.25">
      <c r="A47" s="223">
        <v>25517</v>
      </c>
      <c r="B47" s="27" t="s">
        <v>126</v>
      </c>
      <c r="C47" s="224">
        <v>45769</v>
      </c>
      <c r="D47" s="27"/>
      <c r="E47" s="27"/>
      <c r="F47" s="27"/>
      <c r="G47" s="27"/>
      <c r="H47" s="27" t="s">
        <v>86</v>
      </c>
      <c r="I47" s="27">
        <v>7</v>
      </c>
      <c r="J47" s="27" t="s">
        <v>87</v>
      </c>
      <c r="K47" s="27" t="s">
        <v>107</v>
      </c>
      <c r="L47" s="27" t="s">
        <v>120</v>
      </c>
      <c r="M47" s="27" t="s">
        <v>118</v>
      </c>
      <c r="N47" s="27"/>
      <c r="O47" s="26">
        <v>0.33333333333333331</v>
      </c>
      <c r="P47" s="26">
        <v>0.66666666666666663</v>
      </c>
      <c r="Q47" s="26">
        <f t="shared" si="1"/>
        <v>0.33333333333333331</v>
      </c>
      <c r="R47" s="224"/>
    </row>
    <row r="48" spans="1:18" hidden="1" x14ac:dyDescent="0.25">
      <c r="A48" s="223">
        <v>25536</v>
      </c>
      <c r="B48" s="27" t="s">
        <v>142</v>
      </c>
      <c r="C48" s="224">
        <v>45769</v>
      </c>
      <c r="D48" s="27"/>
      <c r="E48" s="27"/>
      <c r="F48" s="27"/>
      <c r="G48" s="27"/>
      <c r="H48" s="27" t="s">
        <v>86</v>
      </c>
      <c r="I48" s="27">
        <v>2</v>
      </c>
      <c r="J48" s="27" t="s">
        <v>82</v>
      </c>
      <c r="K48" s="27" t="s">
        <v>143</v>
      </c>
      <c r="L48" s="27" t="s">
        <v>121</v>
      </c>
      <c r="M48" s="27" t="s">
        <v>112</v>
      </c>
      <c r="N48" s="27"/>
      <c r="O48" s="26">
        <v>0.33333333333333331</v>
      </c>
      <c r="P48" s="26">
        <v>0.75</v>
      </c>
      <c r="Q48" s="26">
        <f t="shared" si="1"/>
        <v>0.41666666666666669</v>
      </c>
      <c r="R48" s="224" t="s">
        <v>144</v>
      </c>
    </row>
    <row r="49" spans="1:18" hidden="1" x14ac:dyDescent="0.25">
      <c r="A49" s="223" t="s">
        <v>136</v>
      </c>
      <c r="B49" s="27" t="s">
        <v>126</v>
      </c>
      <c r="C49" s="224">
        <v>45769</v>
      </c>
      <c r="D49" s="27"/>
      <c r="E49" s="27"/>
      <c r="F49" s="27"/>
      <c r="G49" s="27"/>
      <c r="H49" s="27" t="s">
        <v>85</v>
      </c>
      <c r="I49" s="27">
        <v>1</v>
      </c>
      <c r="J49" s="27" t="s">
        <v>93</v>
      </c>
      <c r="K49" s="27" t="s">
        <v>103</v>
      </c>
      <c r="L49" s="256" t="s">
        <v>139</v>
      </c>
      <c r="M49" s="27" t="s">
        <v>115</v>
      </c>
      <c r="N49" s="27"/>
      <c r="O49" s="26">
        <v>0.33333333333333331</v>
      </c>
      <c r="P49" s="26">
        <v>0.60416666666666663</v>
      </c>
      <c r="Q49" s="26">
        <f t="shared" si="1"/>
        <v>0.27083333333333331</v>
      </c>
      <c r="R49" s="224" t="s">
        <v>144</v>
      </c>
    </row>
    <row r="50" spans="1:18" x14ac:dyDescent="0.25">
      <c r="A50" s="223">
        <v>25505</v>
      </c>
      <c r="B50" s="27" t="s">
        <v>92</v>
      </c>
      <c r="C50" s="224">
        <v>45769</v>
      </c>
      <c r="D50" s="27" t="s">
        <v>66</v>
      </c>
      <c r="E50" s="27">
        <v>18020</v>
      </c>
      <c r="F50" s="27"/>
      <c r="G50" s="27" t="s">
        <v>76</v>
      </c>
      <c r="H50" s="27" t="s">
        <v>75</v>
      </c>
      <c r="I50" s="27">
        <v>12</v>
      </c>
      <c r="J50" s="27" t="s">
        <v>77</v>
      </c>
      <c r="K50" s="27"/>
      <c r="L50" s="27"/>
      <c r="M50" s="27"/>
      <c r="N50" s="27"/>
      <c r="O50" s="26">
        <v>0.60416666666666663</v>
      </c>
      <c r="P50" s="26">
        <v>0.64722222222222225</v>
      </c>
      <c r="Q50" s="26">
        <f t="shared" si="1"/>
        <v>4.3055555555555625E-2</v>
      </c>
      <c r="R50" s="224"/>
    </row>
    <row r="51" spans="1:18" x14ac:dyDescent="0.25">
      <c r="A51" s="223">
        <v>25520</v>
      </c>
      <c r="B51" s="27" t="s">
        <v>92</v>
      </c>
      <c r="C51" s="224">
        <v>45769</v>
      </c>
      <c r="D51" s="27" t="s">
        <v>66</v>
      </c>
      <c r="E51" s="27">
        <v>16530</v>
      </c>
      <c r="F51" s="27"/>
      <c r="G51" s="27" t="s">
        <v>76</v>
      </c>
      <c r="H51" s="27" t="s">
        <v>75</v>
      </c>
      <c r="I51" s="27">
        <v>6</v>
      </c>
      <c r="J51" s="27" t="s">
        <v>104</v>
      </c>
      <c r="K51" s="27"/>
      <c r="L51" s="27"/>
      <c r="M51" s="27"/>
      <c r="N51" s="27"/>
      <c r="O51" s="26">
        <v>0.3125</v>
      </c>
      <c r="P51" s="26">
        <v>0.46527777777777773</v>
      </c>
      <c r="Q51" s="26">
        <f t="shared" si="1"/>
        <v>0.15277777777777773</v>
      </c>
      <c r="R51" s="224"/>
    </row>
    <row r="52" spans="1:18" x14ac:dyDescent="0.25">
      <c r="A52" s="223">
        <v>25521</v>
      </c>
      <c r="B52" s="27" t="s">
        <v>92</v>
      </c>
      <c r="C52" s="224">
        <v>45769</v>
      </c>
      <c r="D52" s="27" t="s">
        <v>66</v>
      </c>
      <c r="E52" s="27">
        <v>18170</v>
      </c>
      <c r="F52" s="27"/>
      <c r="G52" s="27" t="s">
        <v>76</v>
      </c>
      <c r="H52" s="27" t="s">
        <v>75</v>
      </c>
      <c r="I52" s="27">
        <v>12</v>
      </c>
      <c r="J52" s="27" t="s">
        <v>77</v>
      </c>
      <c r="K52" s="27"/>
      <c r="L52" s="27"/>
      <c r="M52" s="27"/>
      <c r="N52" s="27"/>
      <c r="O52" s="26">
        <v>0.39097222222222222</v>
      </c>
      <c r="P52" s="26">
        <v>0.45833333333333331</v>
      </c>
      <c r="Q52" s="26">
        <f t="shared" si="1"/>
        <v>6.7361111111111094E-2</v>
      </c>
      <c r="R52" s="224"/>
    </row>
    <row r="53" spans="1:18" hidden="1" x14ac:dyDescent="0.25">
      <c r="A53" s="223">
        <v>25524</v>
      </c>
      <c r="B53" s="27" t="s">
        <v>81</v>
      </c>
      <c r="C53" s="224">
        <v>45769</v>
      </c>
      <c r="D53" s="27" t="s">
        <v>66</v>
      </c>
      <c r="E53" s="27">
        <v>4000</v>
      </c>
      <c r="F53" s="27"/>
      <c r="G53" s="27" t="s">
        <v>74</v>
      </c>
      <c r="H53" s="27" t="s">
        <v>75</v>
      </c>
      <c r="I53" s="27">
        <v>3</v>
      </c>
      <c r="J53" s="27" t="s">
        <v>108</v>
      </c>
      <c r="K53" s="27"/>
      <c r="L53" s="27"/>
      <c r="M53" s="27"/>
      <c r="N53" s="27"/>
      <c r="O53" s="26">
        <v>0.73958333333333337</v>
      </c>
      <c r="P53" s="26">
        <v>0.76736111111111116</v>
      </c>
      <c r="Q53" s="26">
        <f t="shared" si="1"/>
        <v>2.777777777777779E-2</v>
      </c>
      <c r="R53" s="224" t="s">
        <v>144</v>
      </c>
    </row>
    <row r="54" spans="1:18" hidden="1" x14ac:dyDescent="0.25">
      <c r="A54" s="223">
        <v>25525</v>
      </c>
      <c r="B54" s="27" t="s">
        <v>83</v>
      </c>
      <c r="C54" s="224">
        <v>45769</v>
      </c>
      <c r="D54" s="27" t="s">
        <v>66</v>
      </c>
      <c r="E54" s="27">
        <v>12000</v>
      </c>
      <c r="F54" s="27"/>
      <c r="G54" s="27" t="s">
        <v>74</v>
      </c>
      <c r="H54" s="27" t="s">
        <v>75</v>
      </c>
      <c r="I54" s="27">
        <v>6</v>
      </c>
      <c r="J54" s="27" t="s">
        <v>104</v>
      </c>
      <c r="K54" s="27"/>
      <c r="L54" s="27"/>
      <c r="M54" s="27"/>
      <c r="N54" s="27"/>
      <c r="O54" s="26">
        <v>0.74305555555555547</v>
      </c>
      <c r="P54" s="26">
        <v>0.7729166666666667</v>
      </c>
      <c r="Q54" s="26">
        <f t="shared" si="1"/>
        <v>2.9861111111111227E-2</v>
      </c>
      <c r="R54" s="224" t="s">
        <v>144</v>
      </c>
    </row>
    <row r="55" spans="1:18" x14ac:dyDescent="0.25">
      <c r="A55" s="223">
        <v>25526</v>
      </c>
      <c r="B55" s="27" t="s">
        <v>140</v>
      </c>
      <c r="C55" s="224">
        <v>45769</v>
      </c>
      <c r="D55" s="27" t="s">
        <v>66</v>
      </c>
      <c r="E55" s="27">
        <v>15000</v>
      </c>
      <c r="F55" s="27"/>
      <c r="G55" s="27" t="s">
        <v>74</v>
      </c>
      <c r="H55" s="27" t="s">
        <v>75</v>
      </c>
      <c r="I55" s="27">
        <v>3</v>
      </c>
      <c r="J55" s="27" t="s">
        <v>108</v>
      </c>
      <c r="K55" s="27"/>
      <c r="L55" s="27"/>
      <c r="M55" s="27"/>
      <c r="N55" s="27"/>
      <c r="O55" s="26">
        <v>0.65625</v>
      </c>
      <c r="P55" s="26">
        <v>0.67847222222222225</v>
      </c>
      <c r="Q55" s="26">
        <f t="shared" si="1"/>
        <v>2.2222222222222254E-2</v>
      </c>
      <c r="R55" s="224"/>
    </row>
    <row r="56" spans="1:18" x14ac:dyDescent="0.25">
      <c r="A56" s="223">
        <v>25527</v>
      </c>
      <c r="B56" s="27" t="s">
        <v>140</v>
      </c>
      <c r="C56" s="224">
        <v>45769</v>
      </c>
      <c r="D56" s="27" t="s">
        <v>66</v>
      </c>
      <c r="E56" s="27">
        <v>15000</v>
      </c>
      <c r="F56" s="27"/>
      <c r="G56" s="27" t="s">
        <v>74</v>
      </c>
      <c r="H56" s="27" t="s">
        <v>75</v>
      </c>
      <c r="I56" s="27">
        <v>3</v>
      </c>
      <c r="J56" s="27" t="s">
        <v>108</v>
      </c>
      <c r="K56" s="27"/>
      <c r="L56" s="27"/>
      <c r="M56" s="27"/>
      <c r="N56" s="27"/>
      <c r="O56" s="26">
        <v>0.54166666666666663</v>
      </c>
      <c r="P56" s="26">
        <v>0.57638888888888895</v>
      </c>
      <c r="Q56" s="26">
        <f t="shared" si="1"/>
        <v>3.4722222222222321E-2</v>
      </c>
      <c r="R56" s="224"/>
    </row>
    <row r="57" spans="1:18" x14ac:dyDescent="0.25">
      <c r="A57" s="223">
        <v>25530</v>
      </c>
      <c r="B57" s="27" t="s">
        <v>99</v>
      </c>
      <c r="C57" s="224">
        <v>45769</v>
      </c>
      <c r="D57" s="27" t="s">
        <v>66</v>
      </c>
      <c r="E57" s="27">
        <v>15000</v>
      </c>
      <c r="F57" s="27"/>
      <c r="G57" s="27" t="s">
        <v>74</v>
      </c>
      <c r="H57" s="27" t="s">
        <v>75</v>
      </c>
      <c r="I57" s="27">
        <v>6</v>
      </c>
      <c r="J57" s="27" t="s">
        <v>104</v>
      </c>
      <c r="K57" s="27"/>
      <c r="L57" s="27"/>
      <c r="M57" s="27"/>
      <c r="N57" s="27"/>
      <c r="O57" s="26">
        <v>0.54166666666666663</v>
      </c>
      <c r="P57" s="26">
        <v>0.58333333333333337</v>
      </c>
      <c r="Q57" s="26">
        <f t="shared" si="1"/>
        <v>4.1666666666666741E-2</v>
      </c>
      <c r="R57" s="224"/>
    </row>
    <row r="58" spans="1:18" x14ac:dyDescent="0.25">
      <c r="A58" s="223">
        <v>25532</v>
      </c>
      <c r="B58" s="27" t="s">
        <v>99</v>
      </c>
      <c r="C58" s="224">
        <v>45769</v>
      </c>
      <c r="D58" s="27" t="s">
        <v>66</v>
      </c>
      <c r="E58" s="27">
        <v>15000</v>
      </c>
      <c r="F58" s="27"/>
      <c r="G58" s="27" t="s">
        <v>74</v>
      </c>
      <c r="H58" s="27" t="s">
        <v>75</v>
      </c>
      <c r="I58" s="27">
        <v>6</v>
      </c>
      <c r="J58" s="27" t="s">
        <v>104</v>
      </c>
      <c r="K58" s="27"/>
      <c r="L58" s="27"/>
      <c r="M58" s="27"/>
      <c r="N58" s="27"/>
      <c r="O58" s="26">
        <v>0.66666666666666663</v>
      </c>
      <c r="P58" s="26">
        <v>0.74305555555555547</v>
      </c>
      <c r="Q58" s="26">
        <f t="shared" si="1"/>
        <v>7.638888888888884E-2</v>
      </c>
      <c r="R58" s="224"/>
    </row>
    <row r="59" spans="1:18" x14ac:dyDescent="0.25">
      <c r="A59" s="223">
        <v>25533</v>
      </c>
      <c r="B59" s="27" t="s">
        <v>124</v>
      </c>
      <c r="C59" s="224">
        <v>45769</v>
      </c>
      <c r="D59" s="27" t="s">
        <v>66</v>
      </c>
      <c r="E59" s="27">
        <v>15000</v>
      </c>
      <c r="F59" s="27"/>
      <c r="G59" s="27" t="s">
        <v>74</v>
      </c>
      <c r="H59" s="27" t="s">
        <v>75</v>
      </c>
      <c r="I59" s="27">
        <v>3</v>
      </c>
      <c r="J59" s="27" t="s">
        <v>108</v>
      </c>
      <c r="K59" s="27"/>
      <c r="L59" s="27"/>
      <c r="M59" s="27"/>
      <c r="N59" s="27"/>
      <c r="O59" s="26">
        <v>0.39930555555555558</v>
      </c>
      <c r="P59" s="26">
        <v>0.41666666666666669</v>
      </c>
      <c r="Q59" s="26">
        <f t="shared" si="1"/>
        <v>1.7361111111111105E-2</v>
      </c>
      <c r="R59" s="224"/>
    </row>
    <row r="60" spans="1:18" x14ac:dyDescent="0.25">
      <c r="A60" s="223">
        <v>25542</v>
      </c>
      <c r="B60" s="27" t="s">
        <v>127</v>
      </c>
      <c r="C60" s="224">
        <v>45769</v>
      </c>
      <c r="D60" s="27" t="s">
        <v>66</v>
      </c>
      <c r="E60" s="27">
        <v>5000</v>
      </c>
      <c r="F60" s="27"/>
      <c r="G60" s="27" t="s">
        <v>74</v>
      </c>
      <c r="H60" s="27" t="s">
        <v>75</v>
      </c>
      <c r="I60" s="27">
        <v>3</v>
      </c>
      <c r="J60" s="27" t="s">
        <v>108</v>
      </c>
      <c r="K60" s="27"/>
      <c r="L60" s="27"/>
      <c r="M60" s="27"/>
      <c r="N60" s="27"/>
      <c r="O60" s="26">
        <v>0.55555555555555558</v>
      </c>
      <c r="P60" s="26">
        <v>0.57013888888888886</v>
      </c>
      <c r="Q60" s="26">
        <f t="shared" si="1"/>
        <v>1.4583333333333282E-2</v>
      </c>
      <c r="R60" s="224"/>
    </row>
    <row r="61" spans="1:18" x14ac:dyDescent="0.25">
      <c r="A61" s="223">
        <v>25545</v>
      </c>
      <c r="B61" s="27" t="s">
        <v>78</v>
      </c>
      <c r="C61" s="224">
        <v>45769</v>
      </c>
      <c r="D61" s="27" t="s">
        <v>66</v>
      </c>
      <c r="E61" s="27">
        <v>10000</v>
      </c>
      <c r="F61" s="27"/>
      <c r="G61" s="27" t="s">
        <v>74</v>
      </c>
      <c r="H61" s="27" t="s">
        <v>75</v>
      </c>
      <c r="I61" s="27">
        <v>3</v>
      </c>
      <c r="J61" s="27" t="s">
        <v>108</v>
      </c>
      <c r="K61" s="27"/>
      <c r="L61" s="27"/>
      <c r="M61" s="27"/>
      <c r="N61" s="27"/>
      <c r="O61" s="26">
        <v>0.58333333333333337</v>
      </c>
      <c r="P61" s="26">
        <v>0.59375</v>
      </c>
      <c r="Q61" s="26">
        <f t="shared" si="1"/>
        <v>1.041666666666663E-2</v>
      </c>
      <c r="R61" s="224"/>
    </row>
    <row r="62" spans="1:18" hidden="1" x14ac:dyDescent="0.25">
      <c r="A62" s="223">
        <v>25399</v>
      </c>
      <c r="B62" s="27" t="s">
        <v>130</v>
      </c>
      <c r="C62" s="224">
        <v>45770</v>
      </c>
      <c r="D62" s="27"/>
      <c r="E62" s="27"/>
      <c r="F62" s="27"/>
      <c r="G62" s="27" t="s">
        <v>123</v>
      </c>
      <c r="H62" s="27" t="s">
        <v>86</v>
      </c>
      <c r="I62" s="27">
        <v>7</v>
      </c>
      <c r="J62" s="27" t="s">
        <v>87</v>
      </c>
      <c r="K62" s="256" t="s">
        <v>112</v>
      </c>
      <c r="L62" s="27" t="s">
        <v>116</v>
      </c>
      <c r="M62" s="27" t="s">
        <v>115</v>
      </c>
      <c r="N62" s="27"/>
      <c r="O62" s="26">
        <v>0.375</v>
      </c>
      <c r="P62" s="26">
        <v>0.79166666666666663</v>
      </c>
      <c r="Q62" s="26">
        <f t="shared" si="1"/>
        <v>0.41666666666666663</v>
      </c>
      <c r="R62" s="224" t="s">
        <v>144</v>
      </c>
    </row>
    <row r="63" spans="1:18" hidden="1" x14ac:dyDescent="0.25">
      <c r="A63" s="223">
        <v>25397</v>
      </c>
      <c r="B63" s="27" t="s">
        <v>130</v>
      </c>
      <c r="C63" s="224">
        <v>45770</v>
      </c>
      <c r="D63" s="27"/>
      <c r="E63" s="27"/>
      <c r="F63" s="27"/>
      <c r="G63" s="27"/>
      <c r="H63" s="27" t="s">
        <v>75</v>
      </c>
      <c r="I63" s="27">
        <v>8</v>
      </c>
      <c r="J63" s="27" t="s">
        <v>82</v>
      </c>
      <c r="K63" s="27" t="s">
        <v>121</v>
      </c>
      <c r="L63" s="27" t="s">
        <v>119</v>
      </c>
      <c r="M63" s="27"/>
      <c r="N63" s="27"/>
      <c r="O63" s="26">
        <v>0.375</v>
      </c>
      <c r="P63" s="26">
        <v>0.79166666666666663</v>
      </c>
      <c r="Q63" s="26">
        <f t="shared" si="1"/>
        <v>0.41666666666666663</v>
      </c>
      <c r="R63" s="224" t="s">
        <v>144</v>
      </c>
    </row>
    <row r="64" spans="1:18" x14ac:dyDescent="0.25">
      <c r="A64" s="223">
        <v>25534</v>
      </c>
      <c r="B64" s="27" t="s">
        <v>141</v>
      </c>
      <c r="C64" s="224">
        <v>45770</v>
      </c>
      <c r="D64" s="27" t="s">
        <v>66</v>
      </c>
      <c r="E64" s="27">
        <v>10420</v>
      </c>
      <c r="F64" s="27"/>
      <c r="G64" s="27" t="s">
        <v>74</v>
      </c>
      <c r="H64" s="27" t="s">
        <v>75</v>
      </c>
      <c r="I64" s="27">
        <v>6</v>
      </c>
      <c r="J64" s="27" t="s">
        <v>104</v>
      </c>
      <c r="K64" s="27"/>
      <c r="L64" s="27"/>
      <c r="M64" s="27"/>
      <c r="N64" s="27"/>
      <c r="O64" s="26">
        <v>0.46388888888888885</v>
      </c>
      <c r="P64" s="26">
        <v>0.52083333333333337</v>
      </c>
      <c r="Q64" s="26">
        <f t="shared" si="1"/>
        <v>5.694444444444452E-2</v>
      </c>
      <c r="R64" s="224"/>
    </row>
    <row r="65" spans="1:18" x14ac:dyDescent="0.25">
      <c r="A65" s="223">
        <v>25540</v>
      </c>
      <c r="B65" s="27" t="s">
        <v>81</v>
      </c>
      <c r="C65" s="224">
        <v>45770</v>
      </c>
      <c r="D65" s="27" t="s">
        <v>66</v>
      </c>
      <c r="E65" s="27">
        <v>15000</v>
      </c>
      <c r="F65" s="27"/>
      <c r="G65" s="27" t="s">
        <v>74</v>
      </c>
      <c r="H65" s="27" t="s">
        <v>75</v>
      </c>
      <c r="I65" s="27">
        <v>6</v>
      </c>
      <c r="J65" s="27" t="s">
        <v>104</v>
      </c>
      <c r="K65" s="27"/>
      <c r="L65" s="27"/>
      <c r="M65" s="27"/>
      <c r="N65" s="27"/>
      <c r="O65" s="26">
        <v>0.62847222222222221</v>
      </c>
      <c r="P65" s="26">
        <v>0.65277777777777779</v>
      </c>
      <c r="Q65" s="26">
        <f t="shared" si="1"/>
        <v>2.430555555555558E-2</v>
      </c>
      <c r="R65" s="224"/>
    </row>
    <row r="66" spans="1:18" x14ac:dyDescent="0.25">
      <c r="A66" s="223">
        <v>25541</v>
      </c>
      <c r="B66" s="27" t="s">
        <v>83</v>
      </c>
      <c r="C66" s="224">
        <v>45770</v>
      </c>
      <c r="D66" s="27" t="s">
        <v>66</v>
      </c>
      <c r="E66" s="27">
        <v>10000</v>
      </c>
      <c r="F66" s="27"/>
      <c r="G66" s="27" t="s">
        <v>74</v>
      </c>
      <c r="H66" s="27" t="s">
        <v>75</v>
      </c>
      <c r="I66" s="27">
        <v>6</v>
      </c>
      <c r="J66" s="27" t="s">
        <v>104</v>
      </c>
      <c r="K66" s="27"/>
      <c r="L66" s="27"/>
      <c r="M66" s="27"/>
      <c r="N66" s="27"/>
      <c r="O66" s="26">
        <v>0.58680555555555558</v>
      </c>
      <c r="P66" s="26">
        <v>0.61111111111111105</v>
      </c>
      <c r="Q66" s="26">
        <f t="shared" si="1"/>
        <v>2.4305555555555469E-2</v>
      </c>
      <c r="R66" s="224"/>
    </row>
    <row r="67" spans="1:18" x14ac:dyDescent="0.25">
      <c r="A67" s="223">
        <v>25543</v>
      </c>
      <c r="B67" s="27" t="s">
        <v>94</v>
      </c>
      <c r="C67" s="224">
        <v>45770</v>
      </c>
      <c r="D67" s="27" t="s">
        <v>66</v>
      </c>
      <c r="E67" s="27">
        <v>5000</v>
      </c>
      <c r="F67" s="27"/>
      <c r="G67" s="27" t="s">
        <v>74</v>
      </c>
      <c r="H67" s="27" t="s">
        <v>75</v>
      </c>
      <c r="I67" s="27">
        <v>3</v>
      </c>
      <c r="J67" s="27" t="s">
        <v>108</v>
      </c>
      <c r="K67" s="27"/>
      <c r="L67" s="27"/>
      <c r="M67" s="27"/>
      <c r="N67" s="27"/>
      <c r="O67" s="26">
        <v>0.375</v>
      </c>
      <c r="P67" s="26">
        <v>0.41180555555555554</v>
      </c>
      <c r="Q67" s="26">
        <f>+P67-O67</f>
        <v>3.6805555555555536E-2</v>
      </c>
      <c r="R67" s="224"/>
    </row>
    <row r="68" spans="1:18" x14ac:dyDescent="0.25">
      <c r="A68" s="223">
        <v>25549</v>
      </c>
      <c r="B68" s="27" t="s">
        <v>84</v>
      </c>
      <c r="C68" s="224">
        <v>45770</v>
      </c>
      <c r="D68" s="27" t="s">
        <v>66</v>
      </c>
      <c r="E68" s="27">
        <v>15000</v>
      </c>
      <c r="F68" s="27"/>
      <c r="G68" s="27" t="s">
        <v>74</v>
      </c>
      <c r="H68" s="27" t="s">
        <v>75</v>
      </c>
      <c r="I68" s="27">
        <v>6</v>
      </c>
      <c r="J68" s="27" t="s">
        <v>104</v>
      </c>
      <c r="K68" s="27"/>
      <c r="L68" s="27"/>
      <c r="M68" s="27"/>
      <c r="N68" s="27"/>
      <c r="O68" s="26">
        <v>0.35694444444444445</v>
      </c>
      <c r="P68" s="26">
        <v>0.38263888888888892</v>
      </c>
      <c r="Q68" s="26">
        <f>+P68-O68</f>
        <v>2.5694444444444464E-2</v>
      </c>
      <c r="R68" s="224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P17"/>
  <sheetViews>
    <sheetView showGridLines="0" workbookViewId="0">
      <pane xSplit="5" ySplit="10" topLeftCell="F11" activePane="bottomRight" state="frozen"/>
      <selection pane="topRight" activeCell="D1" sqref="D1"/>
      <selection pane="bottomLeft" activeCell="A13" sqref="A13"/>
      <selection pane="bottomRight" activeCell="A6" sqref="A6:A10"/>
    </sheetView>
  </sheetViews>
  <sheetFormatPr baseColWidth="10" defaultColWidth="9" defaultRowHeight="15" x14ac:dyDescent="0.25"/>
  <cols>
    <col min="1" max="1" width="14.85546875" customWidth="1"/>
    <col min="2" max="2" width="4.140625" style="1" bestFit="1" customWidth="1"/>
    <col min="3" max="3" width="21.42578125" bestFit="1" customWidth="1"/>
    <col min="4" max="4" width="21.42578125" customWidth="1"/>
    <col min="5" max="5" width="48.140625" bestFit="1" customWidth="1"/>
    <col min="6" max="6" width="12.85546875" style="27" bestFit="1" customWidth="1"/>
    <col min="7" max="7" width="10.42578125" style="27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style="27" bestFit="1" customWidth="1"/>
    <col min="24" max="24" width="12.85546875" bestFit="1" customWidth="1"/>
    <col min="25" max="25" width="10.42578125" style="27" bestFit="1" customWidth="1"/>
    <col min="26" max="26" width="13" bestFit="1" customWidth="1"/>
    <col min="27" max="27" width="7.42578125" bestFit="1" customWidth="1"/>
    <col min="28" max="28" width="7.85546875" customWidth="1"/>
    <col min="29" max="29" width="25.7109375" bestFit="1" customWidth="1"/>
    <col min="30" max="30" width="17.28515625" hidden="1" customWidth="1"/>
    <col min="31" max="31" width="9" hidden="1" customWidth="1"/>
    <col min="32" max="32" width="21.28515625" hidden="1" customWidth="1"/>
    <col min="33" max="33" width="10.5703125" hidden="1" customWidth="1"/>
    <col min="34" max="34" width="8" hidden="1" customWidth="1"/>
    <col min="35" max="35" width="11" hidden="1" customWidth="1"/>
    <col min="36" max="36" width="10.5703125" hidden="1" customWidth="1"/>
    <col min="37" max="37" width="13.7109375" hidden="1" customWidth="1"/>
    <col min="38" max="38" width="10.5703125" hidden="1" customWidth="1"/>
    <col min="39" max="39" width="12.7109375" hidden="1" customWidth="1"/>
    <col min="40" max="40" width="11.5703125" hidden="1" customWidth="1"/>
    <col min="41" max="41" width="15.85546875" hidden="1" customWidth="1"/>
    <col min="42" max="42" width="48.85546875" bestFit="1" customWidth="1"/>
  </cols>
  <sheetData>
    <row r="1" spans="1:42" x14ac:dyDescent="0.25">
      <c r="B1" s="480"/>
      <c r="C1" s="481"/>
      <c r="D1" s="481"/>
      <c r="E1" s="516"/>
      <c r="F1" s="496" t="s">
        <v>280</v>
      </c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7"/>
      <c r="AD1" s="3">
        <v>0.29166666666666669</v>
      </c>
    </row>
    <row r="2" spans="1:42" ht="39" customHeight="1" thickBot="1" x14ac:dyDescent="0.3">
      <c r="B2" s="482"/>
      <c r="C2" s="483"/>
      <c r="D2" s="483"/>
      <c r="E2" s="517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500"/>
    </row>
    <row r="3" spans="1:42" ht="19.5" customHeight="1" thickBot="1" x14ac:dyDescent="0.3">
      <c r="B3" s="482"/>
      <c r="C3" s="483"/>
      <c r="D3" s="483"/>
      <c r="E3" s="517"/>
      <c r="F3" s="476" t="s">
        <v>1</v>
      </c>
      <c r="G3" s="477"/>
      <c r="H3" s="478"/>
      <c r="I3" s="479" t="s">
        <v>2</v>
      </c>
      <c r="J3" s="477"/>
      <c r="K3" s="478"/>
      <c r="L3" s="519" t="s">
        <v>3</v>
      </c>
      <c r="M3" s="454"/>
      <c r="N3" s="455"/>
      <c r="O3" s="501" t="s">
        <v>4</v>
      </c>
      <c r="P3" s="502"/>
      <c r="Q3" s="503"/>
      <c r="R3" s="501" t="s">
        <v>5</v>
      </c>
      <c r="S3" s="502"/>
      <c r="T3" s="503"/>
      <c r="U3" s="501" t="s">
        <v>6</v>
      </c>
      <c r="V3" s="502"/>
      <c r="W3" s="503"/>
      <c r="X3" s="501" t="s">
        <v>0</v>
      </c>
      <c r="Y3" s="502"/>
      <c r="Z3" s="503"/>
      <c r="AA3" s="504" t="s">
        <v>7</v>
      </c>
      <c r="AC3" s="378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80"/>
    </row>
    <row r="4" spans="1:42" ht="24.75" customHeight="1" thickBot="1" x14ac:dyDescent="0.3">
      <c r="B4" s="484"/>
      <c r="C4" s="485"/>
      <c r="D4" s="485"/>
      <c r="E4" s="518"/>
      <c r="F4" s="510">
        <v>45800</v>
      </c>
      <c r="G4" s="511"/>
      <c r="H4" s="512"/>
      <c r="I4" s="510">
        <v>45801</v>
      </c>
      <c r="J4" s="511"/>
      <c r="K4" s="512"/>
      <c r="L4" s="456">
        <v>45802</v>
      </c>
      <c r="M4" s="457"/>
      <c r="N4" s="458"/>
      <c r="O4" s="523">
        <v>45803</v>
      </c>
      <c r="P4" s="457"/>
      <c r="Q4" s="458"/>
      <c r="R4" s="456">
        <v>45804</v>
      </c>
      <c r="S4" s="457"/>
      <c r="T4" s="458"/>
      <c r="U4" s="456">
        <v>45805</v>
      </c>
      <c r="V4" s="457"/>
      <c r="W4" s="458"/>
      <c r="X4" s="456">
        <v>45806</v>
      </c>
      <c r="Y4" s="457"/>
      <c r="Z4" s="458"/>
      <c r="AA4" s="505"/>
      <c r="AC4" s="381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3"/>
    </row>
    <row r="5" spans="1:42" ht="42.75" customHeight="1" thickBot="1" x14ac:dyDescent="0.3">
      <c r="B5" s="4" t="s">
        <v>8</v>
      </c>
      <c r="C5" s="244" t="s">
        <v>9</v>
      </c>
      <c r="D5" s="351" t="s">
        <v>238</v>
      </c>
      <c r="E5" s="327" t="s">
        <v>10</v>
      </c>
      <c r="F5" s="9" t="s">
        <v>11</v>
      </c>
      <c r="G5" s="7" t="s">
        <v>12</v>
      </c>
      <c r="H5" s="289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506"/>
      <c r="AC5" s="30" t="s">
        <v>35</v>
      </c>
      <c r="AD5" s="30" t="s">
        <v>36</v>
      </c>
      <c r="AE5" s="31" t="s">
        <v>37</v>
      </c>
      <c r="AF5" s="31" t="s">
        <v>38</v>
      </c>
      <c r="AG5" s="31" t="s">
        <v>39</v>
      </c>
      <c r="AH5" s="31" t="s">
        <v>89</v>
      </c>
      <c r="AI5" s="31" t="s">
        <v>40</v>
      </c>
      <c r="AJ5" s="30" t="s">
        <v>7</v>
      </c>
      <c r="AK5" s="30" t="s">
        <v>41</v>
      </c>
      <c r="AL5" s="32" t="s">
        <v>42</v>
      </c>
      <c r="AM5" s="33" t="s">
        <v>43</v>
      </c>
      <c r="AN5" s="32" t="s">
        <v>44</v>
      </c>
      <c r="AO5" s="34" t="s">
        <v>45</v>
      </c>
    </row>
    <row r="6" spans="1:42" ht="15" customHeight="1" x14ac:dyDescent="0.25">
      <c r="A6" s="520" t="s">
        <v>155</v>
      </c>
      <c r="B6" s="313" t="s">
        <v>161</v>
      </c>
      <c r="C6" s="314" t="s">
        <v>97</v>
      </c>
      <c r="D6" s="352">
        <v>45707</v>
      </c>
      <c r="E6" s="328" t="s">
        <v>98</v>
      </c>
      <c r="F6" s="281">
        <v>0.29166666666666669</v>
      </c>
      <c r="G6" s="12">
        <v>0.70833333333333337</v>
      </c>
      <c r="H6" s="275">
        <v>0.70833333333333337</v>
      </c>
      <c r="I6" s="524" t="s">
        <v>91</v>
      </c>
      <c r="J6" s="524"/>
      <c r="K6" s="524"/>
      <c r="L6" s="524" t="s">
        <v>91</v>
      </c>
      <c r="M6" s="524"/>
      <c r="N6" s="524"/>
      <c r="O6" s="281">
        <v>0.29166666666666669</v>
      </c>
      <c r="P6" s="12">
        <v>0.70833333333333337</v>
      </c>
      <c r="Q6" s="275">
        <v>0.70833333333333337</v>
      </c>
      <c r="R6" s="281">
        <v>0.29166666666666669</v>
      </c>
      <c r="S6" s="12">
        <v>0.70833333333333337</v>
      </c>
      <c r="T6" s="275">
        <v>0.70833333333333337</v>
      </c>
      <c r="U6" s="281">
        <v>0.29166666666666669</v>
      </c>
      <c r="V6" s="12">
        <v>0.70833333333333337</v>
      </c>
      <c r="W6" s="275">
        <v>0.70833333333333337</v>
      </c>
      <c r="X6" s="281">
        <v>0.29166666666666669</v>
      </c>
      <c r="Y6" s="12">
        <v>0.70833333333333337</v>
      </c>
      <c r="Z6" s="275">
        <v>0.70833333333333337</v>
      </c>
      <c r="AA6" s="319"/>
      <c r="AC6" s="237"/>
      <c r="AD6" s="234">
        <v>5000</v>
      </c>
      <c r="AE6" s="246">
        <f>AD6/7</f>
        <v>714.28571428571433</v>
      </c>
      <c r="AF6" s="249">
        <f>AC6</f>
        <v>0</v>
      </c>
      <c r="AG6" s="37">
        <f>AD6+AF6</f>
        <v>5000</v>
      </c>
      <c r="AH6" s="295">
        <v>89.06</v>
      </c>
      <c r="AI6" s="296">
        <v>0</v>
      </c>
      <c r="AJ6" s="36">
        <f>AE6*AA6</f>
        <v>0</v>
      </c>
      <c r="AK6" s="37">
        <f>AH6+AI6+AJ6</f>
        <v>89.06</v>
      </c>
      <c r="AL6" s="38">
        <f>AG6-AK6</f>
        <v>4910.9399999999996</v>
      </c>
      <c r="AM6" s="206"/>
      <c r="AN6" s="208">
        <f>+AL6-AM6</f>
        <v>4910.9399999999996</v>
      </c>
      <c r="AO6" s="297"/>
    </row>
    <row r="7" spans="1:42" x14ac:dyDescent="0.25">
      <c r="A7" s="521"/>
      <c r="B7" s="315" t="s">
        <v>162</v>
      </c>
      <c r="C7" s="316" t="s">
        <v>16</v>
      </c>
      <c r="D7" s="353">
        <v>45710</v>
      </c>
      <c r="E7" s="326" t="s">
        <v>101</v>
      </c>
      <c r="F7" s="422">
        <v>0.29166666666666669</v>
      </c>
      <c r="G7" s="349">
        <v>0.70833333333333337</v>
      </c>
      <c r="H7" s="423">
        <v>0.70833333333333337</v>
      </c>
      <c r="I7" s="422">
        <v>0.29166666666666669</v>
      </c>
      <c r="J7" s="349">
        <v>0.70833333333333337</v>
      </c>
      <c r="K7" s="423">
        <v>0.70833333333333337</v>
      </c>
      <c r="L7" s="526" t="s">
        <v>91</v>
      </c>
      <c r="M7" s="526"/>
      <c r="N7" s="526"/>
      <c r="O7" s="525" t="s">
        <v>235</v>
      </c>
      <c r="P7" s="525"/>
      <c r="Q7" s="525"/>
      <c r="R7" s="422">
        <v>0.29166666666666669</v>
      </c>
      <c r="S7" s="349">
        <v>0.70833333333333337</v>
      </c>
      <c r="T7" s="423">
        <v>0.70833333333333337</v>
      </c>
      <c r="U7" s="422">
        <v>0.29166666666666669</v>
      </c>
      <c r="V7" s="349">
        <v>0.70833333333333337</v>
      </c>
      <c r="W7" s="423">
        <v>0.70833333333333337</v>
      </c>
      <c r="X7" s="422">
        <v>0.29166666666666669</v>
      </c>
      <c r="Y7" s="349">
        <v>0.70833333333333337</v>
      </c>
      <c r="Z7" s="423">
        <v>0.70833333333333337</v>
      </c>
      <c r="AA7" s="320"/>
      <c r="AC7" s="238">
        <f>+AE7</f>
        <v>642.85714285714289</v>
      </c>
      <c r="AD7" s="235">
        <v>4500</v>
      </c>
      <c r="AE7" s="247">
        <f>AD7/7</f>
        <v>642.85714285714289</v>
      </c>
      <c r="AF7" s="250">
        <f>+AC7</f>
        <v>642.85714285714289</v>
      </c>
      <c r="AG7" s="41">
        <f>AD7+AF7</f>
        <v>5142.8571428571431</v>
      </c>
      <c r="AH7" s="204">
        <v>44.1</v>
      </c>
      <c r="AI7" s="215">
        <v>463.43</v>
      </c>
      <c r="AJ7" s="40">
        <f>AE7*AA7</f>
        <v>0</v>
      </c>
      <c r="AK7" s="41">
        <f>AH7+AI7+AJ7</f>
        <v>507.53000000000003</v>
      </c>
      <c r="AL7" s="43">
        <f>AG7-AK7</f>
        <v>4635.3271428571434</v>
      </c>
      <c r="AM7" s="205"/>
      <c r="AN7" s="209">
        <f>+AL7-AM7</f>
        <v>4635.3271428571434</v>
      </c>
      <c r="AO7" s="207"/>
    </row>
    <row r="8" spans="1:42" x14ac:dyDescent="0.25">
      <c r="A8" s="521"/>
      <c r="B8" s="315" t="s">
        <v>197</v>
      </c>
      <c r="C8" s="316" t="s">
        <v>195</v>
      </c>
      <c r="D8" s="353"/>
      <c r="E8" s="360" t="s">
        <v>299</v>
      </c>
      <c r="F8" s="282"/>
      <c r="G8" s="15">
        <v>0.70833333333333337</v>
      </c>
      <c r="H8" s="276"/>
      <c r="I8" s="282"/>
      <c r="J8" s="15">
        <v>0.70833333333333337</v>
      </c>
      <c r="K8" s="276"/>
      <c r="L8" s="282"/>
      <c r="M8" s="15">
        <v>0.70833333333333337</v>
      </c>
      <c r="N8" s="276"/>
      <c r="O8" s="282"/>
      <c r="P8" s="15">
        <v>0.70833333333333337</v>
      </c>
      <c r="Q8" s="276"/>
      <c r="R8" s="282"/>
      <c r="S8" s="15">
        <v>0.70833333333333337</v>
      </c>
      <c r="T8" s="276"/>
      <c r="U8" s="282"/>
      <c r="V8" s="15">
        <v>0.70833333333333337</v>
      </c>
      <c r="W8" s="276"/>
      <c r="X8" s="282"/>
      <c r="Y8" s="15">
        <v>0.70833333333333337</v>
      </c>
      <c r="Z8" s="276"/>
      <c r="AA8" s="320"/>
      <c r="AC8" s="238"/>
      <c r="AD8" s="235">
        <v>4000</v>
      </c>
      <c r="AE8" s="247">
        <f>AD8/7</f>
        <v>571.42857142857144</v>
      </c>
      <c r="AF8" s="250">
        <f t="shared" ref="AF8:AF9" si="0">+AC8</f>
        <v>0</v>
      </c>
      <c r="AG8" s="41">
        <f>AD8+AF8</f>
        <v>4000</v>
      </c>
      <c r="AH8" s="204"/>
      <c r="AI8" s="214">
        <v>0</v>
      </c>
      <c r="AJ8" s="40">
        <f>AE8*AA8</f>
        <v>0</v>
      </c>
      <c r="AK8" s="41">
        <f>AH8+AI8+AJ8</f>
        <v>0</v>
      </c>
      <c r="AL8" s="43">
        <f>AG8-AK8</f>
        <v>4000</v>
      </c>
      <c r="AM8" s="205"/>
      <c r="AN8" s="209">
        <f>+AL8-AM8</f>
        <v>4000</v>
      </c>
      <c r="AO8" s="207"/>
      <c r="AP8" s="360" t="s">
        <v>299</v>
      </c>
    </row>
    <row r="9" spans="1:42" x14ac:dyDescent="0.25">
      <c r="A9" s="521"/>
      <c r="B9" s="315" t="s">
        <v>198</v>
      </c>
      <c r="C9" s="316" t="s">
        <v>195</v>
      </c>
      <c r="D9" s="353">
        <v>45779</v>
      </c>
      <c r="E9" s="326" t="s">
        <v>196</v>
      </c>
      <c r="F9" s="282">
        <v>0.29166666666666669</v>
      </c>
      <c r="G9" s="15">
        <v>0.91666666666666663</v>
      </c>
      <c r="H9" s="276">
        <v>0.66666666666666663</v>
      </c>
      <c r="I9" s="526" t="s">
        <v>91</v>
      </c>
      <c r="J9" s="526"/>
      <c r="K9" s="526"/>
      <c r="L9" s="282">
        <v>0.54166666666666663</v>
      </c>
      <c r="M9" s="15">
        <v>0.91666666666666663</v>
      </c>
      <c r="N9" s="276">
        <v>0.91666666666666663</v>
      </c>
      <c r="O9" s="282">
        <v>0.54166666666666663</v>
      </c>
      <c r="P9" s="15">
        <v>0.91666666666666663</v>
      </c>
      <c r="Q9" s="276">
        <v>0.91666666666666663</v>
      </c>
      <c r="R9" s="282">
        <v>0.54166666666666663</v>
      </c>
      <c r="S9" s="15">
        <v>0.91666666666666663</v>
      </c>
      <c r="T9" s="276">
        <v>0.91666666666666663</v>
      </c>
      <c r="U9" s="282">
        <v>0.54166666666666663</v>
      </c>
      <c r="V9" s="15">
        <v>0.91666666666666663</v>
      </c>
      <c r="W9" s="276">
        <v>0.91666666666666663</v>
      </c>
      <c r="X9" s="282">
        <v>0.54166666666666663</v>
      </c>
      <c r="Y9" s="15">
        <v>0.91666666666666663</v>
      </c>
      <c r="Z9" s="276">
        <v>0.91666666666666663</v>
      </c>
      <c r="AA9" s="320"/>
      <c r="AC9" s="238"/>
      <c r="AD9" s="235">
        <v>4000</v>
      </c>
      <c r="AE9" s="247">
        <f>AD9/7</f>
        <v>571.42857142857144</v>
      </c>
      <c r="AF9" s="250">
        <f t="shared" si="0"/>
        <v>0</v>
      </c>
      <c r="AG9" s="41">
        <f>AD9+AF9</f>
        <v>4000</v>
      </c>
      <c r="AH9" s="204"/>
      <c r="AI9" s="214">
        <v>0</v>
      </c>
      <c r="AJ9" s="40">
        <f>AE9*AA9</f>
        <v>0</v>
      </c>
      <c r="AK9" s="41">
        <f>AH9+AI9+AJ9</f>
        <v>0</v>
      </c>
      <c r="AL9" s="43">
        <f>AG9-AK9</f>
        <v>4000</v>
      </c>
      <c r="AM9" s="205"/>
      <c r="AN9" s="209">
        <f>+AL9-AM9</f>
        <v>4000</v>
      </c>
      <c r="AO9" s="207"/>
    </row>
    <row r="10" spans="1:42" ht="15.75" customHeight="1" thickBot="1" x14ac:dyDescent="0.3">
      <c r="A10" s="522"/>
      <c r="B10" s="325" t="s">
        <v>232</v>
      </c>
      <c r="C10" s="329" t="s">
        <v>195</v>
      </c>
      <c r="D10" s="354">
        <v>45789</v>
      </c>
      <c r="E10" s="330" t="s">
        <v>234</v>
      </c>
      <c r="F10" s="370">
        <v>0.54166666666666663</v>
      </c>
      <c r="G10" s="274">
        <v>0.91666666666666663</v>
      </c>
      <c r="H10" s="361">
        <v>0.91666666666666663</v>
      </c>
      <c r="I10" s="526" t="s">
        <v>91</v>
      </c>
      <c r="J10" s="526"/>
      <c r="K10" s="526"/>
      <c r="L10" s="370">
        <v>0.29166666666666669</v>
      </c>
      <c r="M10" s="274">
        <v>0.91666666666666663</v>
      </c>
      <c r="N10" s="361">
        <v>0.66666666666666663</v>
      </c>
      <c r="O10" s="370">
        <v>0.29166666666666669</v>
      </c>
      <c r="P10" s="274">
        <v>0.91666666666666663</v>
      </c>
      <c r="Q10" s="361">
        <v>0.66666666666666663</v>
      </c>
      <c r="R10" s="370">
        <v>0.29166666666666669</v>
      </c>
      <c r="S10" s="274">
        <v>0.91666666666666663</v>
      </c>
      <c r="T10" s="361">
        <v>0.66666666666666663</v>
      </c>
      <c r="U10" s="370">
        <v>0.29166666666666669</v>
      </c>
      <c r="V10" s="274">
        <v>0.91666666666666663</v>
      </c>
      <c r="W10" s="361">
        <v>0.66666666666666663</v>
      </c>
      <c r="X10" s="370">
        <v>0.29166666666666669</v>
      </c>
      <c r="Y10" s="274">
        <v>0.91666666666666663</v>
      </c>
      <c r="Z10" s="361">
        <v>0.66666666666666663</v>
      </c>
      <c r="AA10" s="333"/>
      <c r="AC10" s="341"/>
      <c r="AD10" s="262">
        <v>4000</v>
      </c>
      <c r="AE10" s="258">
        <f>AD10/7</f>
        <v>571.42857142857144</v>
      </c>
      <c r="AF10" s="342">
        <f>+AC10</f>
        <v>0</v>
      </c>
      <c r="AG10" s="259">
        <f>AD10+AF10</f>
        <v>4000</v>
      </c>
      <c r="AH10" s="343"/>
      <c r="AI10" s="271">
        <v>0</v>
      </c>
      <c r="AJ10" s="344">
        <f>AE10*AA10</f>
        <v>0</v>
      </c>
      <c r="AK10" s="259">
        <f>AH10+AI10+AJ10</f>
        <v>0</v>
      </c>
      <c r="AL10" s="260">
        <f>AG10-AK10</f>
        <v>4000</v>
      </c>
      <c r="AM10" s="261"/>
      <c r="AN10" s="345">
        <f>+AL10-AM10</f>
        <v>4000</v>
      </c>
      <c r="AO10" s="346"/>
    </row>
    <row r="11" spans="1:42" ht="15.75" thickBot="1" x14ac:dyDescent="0.3">
      <c r="AN11" s="347">
        <f>SUM(AN6:AN10)</f>
        <v>21546.267142857141</v>
      </c>
    </row>
    <row r="16" spans="1:42" x14ac:dyDescent="0.25">
      <c r="F16" s="224"/>
    </row>
    <row r="17" spans="6:6" x14ac:dyDescent="0.25">
      <c r="F17" s="224"/>
    </row>
  </sheetData>
  <mergeCells count="24">
    <mergeCell ref="A6:A10"/>
    <mergeCell ref="O4:Q4"/>
    <mergeCell ref="R4:T4"/>
    <mergeCell ref="I6:K6"/>
    <mergeCell ref="L6:N6"/>
    <mergeCell ref="O7:Q7"/>
    <mergeCell ref="L7:N7"/>
    <mergeCell ref="I9:K9"/>
    <mergeCell ref="I10:K10"/>
    <mergeCell ref="U4:W4"/>
    <mergeCell ref="B1:E4"/>
    <mergeCell ref="F1:AA2"/>
    <mergeCell ref="F3:H3"/>
    <mergeCell ref="I3:K3"/>
    <mergeCell ref="L3:N3"/>
    <mergeCell ref="O3:Q3"/>
    <mergeCell ref="R3:T3"/>
    <mergeCell ref="U3:W3"/>
    <mergeCell ref="X3:Z3"/>
    <mergeCell ref="AA3:AA5"/>
    <mergeCell ref="X4:Z4"/>
    <mergeCell ref="F4:H4"/>
    <mergeCell ref="I4:K4"/>
    <mergeCell ref="L4:N4"/>
  </mergeCells>
  <conditionalFormatting sqref="E1:E1048576">
    <cfRule type="duplicateValues" dxfId="3" priority="2"/>
  </conditionalFormatting>
  <conditionalFormatting sqref="AP8">
    <cfRule type="duplicateValues" dxfId="2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O15"/>
  <sheetViews>
    <sheetView showGridLines="0" workbookViewId="0">
      <pane xSplit="5" ySplit="14" topLeftCell="F15" activePane="bottomRight" state="frozen"/>
      <selection pane="topRight" activeCell="F1" sqref="F1"/>
      <selection pane="bottomLeft" activeCell="A17" sqref="A17"/>
      <selection pane="bottomRight" activeCell="A6" sqref="A6:A14"/>
    </sheetView>
  </sheetViews>
  <sheetFormatPr baseColWidth="10" defaultRowHeight="15" x14ac:dyDescent="0.25"/>
  <cols>
    <col min="1" max="1" width="22.28515625" customWidth="1"/>
    <col min="2" max="2" width="4.140625" bestFit="1" customWidth="1"/>
    <col min="3" max="3" width="21.42578125" bestFit="1" customWidth="1"/>
    <col min="4" max="4" width="15.85546875" bestFit="1" customWidth="1"/>
    <col min="5" max="5" width="36.28515625" bestFit="1" customWidth="1"/>
    <col min="6" max="6" width="12.85546875" bestFit="1" customWidth="1"/>
    <col min="7" max="7" width="10.425781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bestFit="1" customWidth="1"/>
    <col min="24" max="24" width="12.85546875" bestFit="1" customWidth="1"/>
    <col min="25" max="25" width="10.42578125" bestFit="1" customWidth="1"/>
    <col min="26" max="26" width="13" bestFit="1" customWidth="1"/>
    <col min="27" max="27" width="7.42578125" bestFit="1" customWidth="1"/>
    <col min="29" max="29" width="11.140625" hidden="1" customWidth="1"/>
    <col min="30" max="30" width="12.85546875" hidden="1" customWidth="1"/>
    <col min="31" max="31" width="9" hidden="1" customWidth="1"/>
    <col min="32" max="32" width="10.28515625" bestFit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0.28515625" hidden="1" customWidth="1"/>
    <col min="38" max="38" width="10.5703125" hidden="1" customWidth="1"/>
    <col min="39" max="39" width="10.28515625" hidden="1" customWidth="1"/>
    <col min="40" max="40" width="10.5703125" hidden="1" customWidth="1"/>
    <col min="41" max="41" width="31.7109375" bestFit="1" customWidth="1"/>
  </cols>
  <sheetData>
    <row r="1" spans="1:41" ht="15" customHeight="1" x14ac:dyDescent="0.25">
      <c r="B1" s="480"/>
      <c r="C1" s="481"/>
      <c r="D1" s="481"/>
      <c r="E1" s="481"/>
      <c r="F1" s="548" t="s">
        <v>280</v>
      </c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7"/>
      <c r="AD1" s="3">
        <v>0.29166666666666669</v>
      </c>
    </row>
    <row r="2" spans="1:41" ht="33" customHeight="1" thickBot="1" x14ac:dyDescent="0.3">
      <c r="B2" s="482"/>
      <c r="C2" s="483"/>
      <c r="D2" s="483"/>
      <c r="E2" s="483"/>
      <c r="F2" s="54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500"/>
    </row>
    <row r="3" spans="1:41" ht="19.5" customHeight="1" thickBot="1" x14ac:dyDescent="0.3">
      <c r="B3" s="482"/>
      <c r="C3" s="483"/>
      <c r="D3" s="483"/>
      <c r="E3" s="483"/>
      <c r="F3" s="476" t="s">
        <v>1</v>
      </c>
      <c r="G3" s="477"/>
      <c r="H3" s="478"/>
      <c r="I3" s="479" t="s">
        <v>2</v>
      </c>
      <c r="J3" s="477"/>
      <c r="K3" s="478"/>
      <c r="L3" s="519" t="s">
        <v>3</v>
      </c>
      <c r="M3" s="454"/>
      <c r="N3" s="455"/>
      <c r="O3" s="501" t="s">
        <v>4</v>
      </c>
      <c r="P3" s="502"/>
      <c r="Q3" s="503"/>
      <c r="R3" s="501" t="s">
        <v>5</v>
      </c>
      <c r="S3" s="502"/>
      <c r="T3" s="503"/>
      <c r="U3" s="501" t="s">
        <v>6</v>
      </c>
      <c r="V3" s="502"/>
      <c r="W3" s="503"/>
      <c r="X3" s="501" t="s">
        <v>0</v>
      </c>
      <c r="Y3" s="502"/>
      <c r="Z3" s="503"/>
      <c r="AA3" s="504" t="s">
        <v>7</v>
      </c>
      <c r="AC3" s="378" t="s">
        <v>22</v>
      </c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80"/>
    </row>
    <row r="4" spans="1:41" ht="16.5" customHeight="1" thickBot="1" x14ac:dyDescent="0.3">
      <c r="B4" s="484"/>
      <c r="C4" s="485"/>
      <c r="D4" s="485"/>
      <c r="E4" s="485"/>
      <c r="F4" s="510">
        <v>45800</v>
      </c>
      <c r="G4" s="511"/>
      <c r="H4" s="512"/>
      <c r="I4" s="510">
        <v>45801</v>
      </c>
      <c r="J4" s="511"/>
      <c r="K4" s="512"/>
      <c r="L4" s="456">
        <v>45802</v>
      </c>
      <c r="M4" s="457"/>
      <c r="N4" s="458"/>
      <c r="O4" s="523">
        <v>45803</v>
      </c>
      <c r="P4" s="457"/>
      <c r="Q4" s="458"/>
      <c r="R4" s="456">
        <v>45804</v>
      </c>
      <c r="S4" s="457"/>
      <c r="T4" s="458"/>
      <c r="U4" s="456">
        <v>45805</v>
      </c>
      <c r="V4" s="457"/>
      <c r="W4" s="458"/>
      <c r="X4" s="456">
        <v>45806</v>
      </c>
      <c r="Y4" s="457"/>
      <c r="Z4" s="458"/>
      <c r="AA4" s="505"/>
      <c r="AC4" s="381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3"/>
    </row>
    <row r="5" spans="1:41" ht="90.75" thickBot="1" x14ac:dyDescent="0.3">
      <c r="B5" s="4" t="s">
        <v>8</v>
      </c>
      <c r="C5" s="244" t="s">
        <v>9</v>
      </c>
      <c r="D5" s="351" t="s">
        <v>238</v>
      </c>
      <c r="E5" s="5" t="s">
        <v>10</v>
      </c>
      <c r="F5" s="6" t="s">
        <v>11</v>
      </c>
      <c r="G5" s="7" t="s">
        <v>12</v>
      </c>
      <c r="H5" s="289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506"/>
      <c r="AC5" s="30" t="s">
        <v>35</v>
      </c>
      <c r="AD5" s="30" t="s">
        <v>36</v>
      </c>
      <c r="AE5" s="31" t="s">
        <v>37</v>
      </c>
      <c r="AF5" s="415" t="s">
        <v>38</v>
      </c>
      <c r="AG5" s="31" t="s">
        <v>39</v>
      </c>
      <c r="AH5" s="31" t="s">
        <v>89</v>
      </c>
      <c r="AI5" s="31" t="s">
        <v>40</v>
      </c>
      <c r="AJ5" s="30" t="s">
        <v>7</v>
      </c>
      <c r="AK5" s="30" t="s">
        <v>41</v>
      </c>
      <c r="AL5" s="32" t="s">
        <v>42</v>
      </c>
      <c r="AM5" s="33" t="s">
        <v>43</v>
      </c>
      <c r="AN5" s="32" t="s">
        <v>44</v>
      </c>
      <c r="AO5" s="34" t="s">
        <v>45</v>
      </c>
    </row>
    <row r="6" spans="1:41" ht="15" customHeight="1" x14ac:dyDescent="0.25">
      <c r="A6" s="545" t="s">
        <v>154</v>
      </c>
      <c r="B6" s="318" t="s">
        <v>156</v>
      </c>
      <c r="C6" s="313" t="s">
        <v>147</v>
      </c>
      <c r="D6" s="405">
        <v>45773</v>
      </c>
      <c r="E6" s="416" t="s">
        <v>148</v>
      </c>
      <c r="F6" s="530" t="s">
        <v>235</v>
      </c>
      <c r="G6" s="531"/>
      <c r="H6" s="532"/>
      <c r="I6" s="533" t="s">
        <v>91</v>
      </c>
      <c r="J6" s="534"/>
      <c r="K6" s="535"/>
      <c r="L6" s="11">
        <v>0.29166666666666669</v>
      </c>
      <c r="M6" s="12">
        <v>0.70833333333333337</v>
      </c>
      <c r="N6" s="13">
        <v>0.70833333333333337</v>
      </c>
      <c r="O6" s="11">
        <v>0.29166666666666669</v>
      </c>
      <c r="P6" s="12">
        <v>0.70833333333333337</v>
      </c>
      <c r="Q6" s="13">
        <v>0.70833333333333337</v>
      </c>
      <c r="R6" s="11">
        <v>0.29166666666666669</v>
      </c>
      <c r="S6" s="12">
        <v>0.70833333333333337</v>
      </c>
      <c r="T6" s="13">
        <v>0.70833333333333337</v>
      </c>
      <c r="U6" s="11">
        <v>0.29166666666666669</v>
      </c>
      <c r="V6" s="12">
        <v>0.70833333333333337</v>
      </c>
      <c r="W6" s="13">
        <v>0.70833333333333337</v>
      </c>
      <c r="X6" s="11">
        <v>0.29166666666666669</v>
      </c>
      <c r="Y6" s="12">
        <v>0.70833333333333337</v>
      </c>
      <c r="Z6" s="13">
        <v>0.70833333333333337</v>
      </c>
      <c r="AA6" s="319">
        <v>1</v>
      </c>
      <c r="AC6" s="237"/>
      <c r="AD6" s="234">
        <v>4000</v>
      </c>
      <c r="AE6" s="246">
        <f t="shared" ref="AE6:AE9" si="0">AD6/7</f>
        <v>571.42857142857144</v>
      </c>
      <c r="AF6" s="270">
        <v>500</v>
      </c>
      <c r="AG6" s="37">
        <f t="shared" ref="AG6:AG9" si="1">AD6+AF6</f>
        <v>4500</v>
      </c>
      <c r="AH6" s="295">
        <v>44.1</v>
      </c>
      <c r="AI6" s="296">
        <v>0</v>
      </c>
      <c r="AJ6" s="36">
        <f t="shared" ref="AJ6:AJ9" si="2">AE6*AA6</f>
        <v>571.42857142857144</v>
      </c>
      <c r="AK6" s="37">
        <f t="shared" ref="AK6:AK9" si="3">AH6+AI6+AJ6</f>
        <v>615.52857142857147</v>
      </c>
      <c r="AL6" s="38">
        <f t="shared" ref="AL6:AL9" si="4">AG6-AK6</f>
        <v>3884.4714285714285</v>
      </c>
      <c r="AM6" s="206"/>
      <c r="AN6" s="208">
        <f t="shared" ref="AN6:AN9" si="5">+AL6-AM6</f>
        <v>3884.4714285714285</v>
      </c>
      <c r="AO6" s="297" t="s">
        <v>294</v>
      </c>
    </row>
    <row r="7" spans="1:41" x14ac:dyDescent="0.25">
      <c r="A7" s="546"/>
      <c r="B7" s="317" t="s">
        <v>157</v>
      </c>
      <c r="C7" s="315" t="s">
        <v>147</v>
      </c>
      <c r="D7" s="406">
        <v>45776</v>
      </c>
      <c r="E7" s="417" t="s">
        <v>149</v>
      </c>
      <c r="F7" s="17">
        <v>0.29166666666666669</v>
      </c>
      <c r="G7" s="15">
        <v>0.70833333333333337</v>
      </c>
      <c r="H7" s="16">
        <v>0.70833333333333337</v>
      </c>
      <c r="I7" s="536"/>
      <c r="J7" s="537"/>
      <c r="K7" s="538"/>
      <c r="L7" s="17">
        <v>0.29166666666666669</v>
      </c>
      <c r="M7" s="15">
        <v>0.70833333333333337</v>
      </c>
      <c r="N7" s="16">
        <v>0.70833333333333337</v>
      </c>
      <c r="O7" s="17">
        <v>0.29166666666666669</v>
      </c>
      <c r="P7" s="15">
        <v>0.70833333333333337</v>
      </c>
      <c r="Q7" s="16">
        <v>0.70833333333333337</v>
      </c>
      <c r="R7" s="17">
        <v>0.29166666666666669</v>
      </c>
      <c r="S7" s="15">
        <v>0.70833333333333337</v>
      </c>
      <c r="T7" s="16">
        <v>0.70833333333333337</v>
      </c>
      <c r="U7" s="17">
        <v>0.29166666666666669</v>
      </c>
      <c r="V7" s="15">
        <v>0.70833333333333337</v>
      </c>
      <c r="W7" s="16">
        <v>0.70833333333333337</v>
      </c>
      <c r="X7" s="17">
        <v>0.29166666666666669</v>
      </c>
      <c r="Y7" s="15">
        <v>0.70833333333333337</v>
      </c>
      <c r="Z7" s="16">
        <v>0.70833333333333337</v>
      </c>
      <c r="AA7" s="320"/>
      <c r="AC7" s="238"/>
      <c r="AD7" s="235">
        <v>4000</v>
      </c>
      <c r="AE7" s="247">
        <f t="shared" si="0"/>
        <v>571.42857142857144</v>
      </c>
      <c r="AF7" s="250">
        <v>500</v>
      </c>
      <c r="AG7" s="41">
        <f t="shared" si="1"/>
        <v>4500</v>
      </c>
      <c r="AH7" s="204">
        <v>44.1</v>
      </c>
      <c r="AI7" s="214">
        <v>0</v>
      </c>
      <c r="AJ7" s="40">
        <f t="shared" si="2"/>
        <v>0</v>
      </c>
      <c r="AK7" s="41">
        <f t="shared" si="3"/>
        <v>44.1</v>
      </c>
      <c r="AL7" s="43">
        <f t="shared" si="4"/>
        <v>4455.8999999999996</v>
      </c>
      <c r="AM7" s="205"/>
      <c r="AN7" s="209">
        <f t="shared" si="5"/>
        <v>4455.8999999999996</v>
      </c>
      <c r="AO7" s="207" t="s">
        <v>294</v>
      </c>
    </row>
    <row r="8" spans="1:41" x14ac:dyDescent="0.25">
      <c r="A8" s="546"/>
      <c r="B8" s="317" t="s">
        <v>158</v>
      </c>
      <c r="C8" s="315" t="s">
        <v>150</v>
      </c>
      <c r="D8" s="406">
        <v>45776</v>
      </c>
      <c r="E8" s="417" t="s">
        <v>151</v>
      </c>
      <c r="F8" s="17">
        <v>0.29166666666666669</v>
      </c>
      <c r="G8" s="15">
        <v>0.70833333333333337</v>
      </c>
      <c r="H8" s="16">
        <v>0.70833333333333337</v>
      </c>
      <c r="I8" s="536"/>
      <c r="J8" s="537"/>
      <c r="K8" s="538"/>
      <c r="L8" s="17">
        <v>0.29166666666666669</v>
      </c>
      <c r="M8" s="15">
        <v>0.70833333333333337</v>
      </c>
      <c r="N8" s="16">
        <v>0.70833333333333337</v>
      </c>
      <c r="O8" s="17">
        <v>0.29166666666666669</v>
      </c>
      <c r="P8" s="15">
        <v>0.70833333333333337</v>
      </c>
      <c r="Q8" s="16">
        <v>0.70833333333333337</v>
      </c>
      <c r="R8" s="17">
        <v>0.29166666666666669</v>
      </c>
      <c r="S8" s="15">
        <v>0.70833333333333337</v>
      </c>
      <c r="T8" s="16">
        <v>0.70833333333333337</v>
      </c>
      <c r="U8" s="17">
        <v>0.29166666666666669</v>
      </c>
      <c r="V8" s="15">
        <v>0.70833333333333337</v>
      </c>
      <c r="W8" s="16">
        <v>0.70833333333333337</v>
      </c>
      <c r="X8" s="17">
        <v>0.29166666666666669</v>
      </c>
      <c r="Y8" s="15">
        <v>0.70833333333333337</v>
      </c>
      <c r="Z8" s="16">
        <v>0.70833333333333337</v>
      </c>
      <c r="AA8" s="320"/>
      <c r="AC8" s="238"/>
      <c r="AD8" s="235">
        <v>4000</v>
      </c>
      <c r="AE8" s="247">
        <f t="shared" si="0"/>
        <v>571.42857142857144</v>
      </c>
      <c r="AF8" s="250">
        <v>500</v>
      </c>
      <c r="AG8" s="41">
        <f t="shared" si="1"/>
        <v>4500</v>
      </c>
      <c r="AH8" s="204">
        <v>44.1</v>
      </c>
      <c r="AI8" s="214">
        <v>0</v>
      </c>
      <c r="AJ8" s="40">
        <f t="shared" si="2"/>
        <v>0</v>
      </c>
      <c r="AK8" s="41">
        <f t="shared" si="3"/>
        <v>44.1</v>
      </c>
      <c r="AL8" s="43">
        <f t="shared" si="4"/>
        <v>4455.8999999999996</v>
      </c>
      <c r="AM8" s="205"/>
      <c r="AN8" s="209">
        <f t="shared" si="5"/>
        <v>4455.8999999999996</v>
      </c>
      <c r="AO8" s="207" t="s">
        <v>294</v>
      </c>
    </row>
    <row r="9" spans="1:41" x14ac:dyDescent="0.25">
      <c r="A9" s="546"/>
      <c r="B9" s="317" t="s">
        <v>159</v>
      </c>
      <c r="C9" s="315" t="s">
        <v>150</v>
      </c>
      <c r="D9" s="406">
        <v>45776</v>
      </c>
      <c r="E9" s="417" t="s">
        <v>152</v>
      </c>
      <c r="F9" s="17">
        <v>0.29166666666666669</v>
      </c>
      <c r="G9" s="15">
        <v>0.70833333333333337</v>
      </c>
      <c r="H9" s="16">
        <v>0.70833333333333337</v>
      </c>
      <c r="I9" s="536"/>
      <c r="J9" s="537"/>
      <c r="K9" s="538"/>
      <c r="L9" s="17">
        <v>0.29166666666666669</v>
      </c>
      <c r="M9" s="15">
        <v>0.70833333333333337</v>
      </c>
      <c r="N9" s="16">
        <v>0.70833333333333337</v>
      </c>
      <c r="O9" s="17">
        <v>0.29166666666666669</v>
      </c>
      <c r="P9" s="15">
        <v>0.70833333333333337</v>
      </c>
      <c r="Q9" s="16">
        <v>0.70833333333333337</v>
      </c>
      <c r="R9" s="17">
        <v>0.29166666666666669</v>
      </c>
      <c r="S9" s="15">
        <v>0.70833333333333337</v>
      </c>
      <c r="T9" s="16">
        <v>0.70833333333333337</v>
      </c>
      <c r="U9" s="17">
        <v>0.29166666666666669</v>
      </c>
      <c r="V9" s="15">
        <v>0.70833333333333337</v>
      </c>
      <c r="W9" s="16">
        <v>0.70833333333333337</v>
      </c>
      <c r="X9" s="17">
        <v>0.29166666666666669</v>
      </c>
      <c r="Y9" s="15">
        <v>0.70833333333333337</v>
      </c>
      <c r="Z9" s="16">
        <v>0.70833333333333337</v>
      </c>
      <c r="AA9" s="320"/>
      <c r="AC9" s="238"/>
      <c r="AD9" s="235">
        <v>3500</v>
      </c>
      <c r="AE9" s="247">
        <f t="shared" si="0"/>
        <v>500</v>
      </c>
      <c r="AF9" s="250">
        <v>500</v>
      </c>
      <c r="AG9" s="41">
        <f t="shared" si="1"/>
        <v>4000</v>
      </c>
      <c r="AH9" s="204">
        <v>44.1</v>
      </c>
      <c r="AI9" s="214">
        <v>0</v>
      </c>
      <c r="AJ9" s="40">
        <f t="shared" si="2"/>
        <v>0</v>
      </c>
      <c r="AK9" s="41">
        <f t="shared" si="3"/>
        <v>44.1</v>
      </c>
      <c r="AL9" s="43">
        <f t="shared" si="4"/>
        <v>3955.9</v>
      </c>
      <c r="AM9" s="205"/>
      <c r="AN9" s="209">
        <f t="shared" si="5"/>
        <v>3955.9</v>
      </c>
      <c r="AO9" s="207" t="s">
        <v>294</v>
      </c>
    </row>
    <row r="10" spans="1:41" x14ac:dyDescent="0.25">
      <c r="A10" s="546"/>
      <c r="B10" s="348" t="s">
        <v>160</v>
      </c>
      <c r="C10" s="362" t="s">
        <v>145</v>
      </c>
      <c r="D10" s="407">
        <v>45777</v>
      </c>
      <c r="E10" s="418" t="s">
        <v>146</v>
      </c>
      <c r="F10" s="17">
        <v>0.29166666666666669</v>
      </c>
      <c r="G10" s="15">
        <v>0.70833333333333337</v>
      </c>
      <c r="H10" s="16">
        <v>0.70833333333333337</v>
      </c>
      <c r="I10" s="536"/>
      <c r="J10" s="537"/>
      <c r="K10" s="538"/>
      <c r="L10" s="17">
        <v>0.29166666666666669</v>
      </c>
      <c r="M10" s="15">
        <v>0.70833333333333337</v>
      </c>
      <c r="N10" s="16">
        <v>0.70833333333333337</v>
      </c>
      <c r="O10" s="17">
        <v>0.29166666666666669</v>
      </c>
      <c r="P10" s="15">
        <v>0.70833333333333337</v>
      </c>
      <c r="Q10" s="16">
        <v>0.70833333333333337</v>
      </c>
      <c r="R10" s="17">
        <v>0.29166666666666669</v>
      </c>
      <c r="S10" s="15">
        <v>0.70833333333333337</v>
      </c>
      <c r="T10" s="16">
        <v>0.70833333333333337</v>
      </c>
      <c r="U10" s="17">
        <v>0.29166666666666669</v>
      </c>
      <c r="V10" s="15">
        <v>0.70833333333333337</v>
      </c>
      <c r="W10" s="16">
        <v>0.70833333333333337</v>
      </c>
      <c r="X10" s="17">
        <v>0.29166666666666669</v>
      </c>
      <c r="Y10" s="15">
        <v>0.70833333333333337</v>
      </c>
      <c r="Z10" s="16">
        <v>0.70833333333333337</v>
      </c>
      <c r="AA10" s="332"/>
      <c r="AC10" s="238"/>
      <c r="AD10" s="235">
        <v>4500</v>
      </c>
      <c r="AE10" s="247">
        <f>AD10/7</f>
        <v>642.85714285714289</v>
      </c>
      <c r="AF10" s="250">
        <v>500</v>
      </c>
      <c r="AG10" s="41">
        <f>AD10+AF10</f>
        <v>5000</v>
      </c>
      <c r="AH10" s="204">
        <v>44.1</v>
      </c>
      <c r="AI10" s="214">
        <v>0</v>
      </c>
      <c r="AJ10" s="40">
        <f>AE10*AA10</f>
        <v>0</v>
      </c>
      <c r="AK10" s="41">
        <f>AH10+AI10+AJ10</f>
        <v>44.1</v>
      </c>
      <c r="AL10" s="43">
        <f>AG10-AK10</f>
        <v>4955.8999999999996</v>
      </c>
      <c r="AM10" s="205"/>
      <c r="AN10" s="209">
        <f>+AL10-AM10</f>
        <v>4955.8999999999996</v>
      </c>
      <c r="AO10" s="207" t="s">
        <v>294</v>
      </c>
    </row>
    <row r="11" spans="1:41" x14ac:dyDescent="0.25">
      <c r="A11" s="546"/>
      <c r="B11" s="387" t="s">
        <v>236</v>
      </c>
      <c r="C11" s="315" t="s">
        <v>150</v>
      </c>
      <c r="D11" s="353">
        <v>45791</v>
      </c>
      <c r="E11" s="417" t="s">
        <v>237</v>
      </c>
      <c r="F11" s="17">
        <v>0.29166666666666669</v>
      </c>
      <c r="G11" s="15">
        <v>0.70833333333333337</v>
      </c>
      <c r="H11" s="16">
        <v>0.70833333333333337</v>
      </c>
      <c r="I11" s="539"/>
      <c r="J11" s="540"/>
      <c r="K11" s="541"/>
      <c r="L11" s="17">
        <v>0.29166666666666669</v>
      </c>
      <c r="M11" s="15">
        <v>0.70833333333333337</v>
      </c>
      <c r="N11" s="16">
        <v>0.70833333333333337</v>
      </c>
      <c r="O11" s="17">
        <v>0.29166666666666669</v>
      </c>
      <c r="P11" s="15">
        <v>0.70833333333333337</v>
      </c>
      <c r="Q11" s="16">
        <v>0.70833333333333337</v>
      </c>
      <c r="R11" s="17">
        <v>0.29166666666666669</v>
      </c>
      <c r="S11" s="15">
        <v>0.70833333333333337</v>
      </c>
      <c r="T11" s="16">
        <v>0.70833333333333337</v>
      </c>
      <c r="U11" s="17">
        <v>0.29166666666666669</v>
      </c>
      <c r="V11" s="15">
        <v>0.70833333333333337</v>
      </c>
      <c r="W11" s="16">
        <v>0.70833333333333337</v>
      </c>
      <c r="X11" s="17">
        <v>0.29166666666666669</v>
      </c>
      <c r="Y11" s="15">
        <v>0.70833333333333337</v>
      </c>
      <c r="Z11" s="16">
        <v>0.70833333333333337</v>
      </c>
      <c r="AA11" s="320"/>
      <c r="AC11" s="238"/>
      <c r="AD11" s="235">
        <v>3500</v>
      </c>
      <c r="AE11" s="247">
        <f t="shared" ref="AE11" si="6">AD11/7</f>
        <v>500</v>
      </c>
      <c r="AF11" s="250">
        <f t="shared" ref="AF11" si="7">+AC11</f>
        <v>0</v>
      </c>
      <c r="AG11" s="41">
        <f t="shared" ref="AG11" si="8">AD11+AF11</f>
        <v>3500</v>
      </c>
      <c r="AH11" s="204">
        <v>44.1</v>
      </c>
      <c r="AI11" s="214">
        <v>0</v>
      </c>
      <c r="AJ11" s="40">
        <f t="shared" ref="AJ11" si="9">AE11*AA11</f>
        <v>0</v>
      </c>
      <c r="AK11" s="41">
        <f t="shared" ref="AK11" si="10">AH11+AI11+AJ11</f>
        <v>44.1</v>
      </c>
      <c r="AL11" s="43">
        <f t="shared" ref="AL11" si="11">AG11-AK11</f>
        <v>3455.9</v>
      </c>
      <c r="AM11" s="205"/>
      <c r="AN11" s="209">
        <f t="shared" ref="AN11" si="12">+AL11-AM11</f>
        <v>3455.9</v>
      </c>
      <c r="AO11" s="207"/>
    </row>
    <row r="12" spans="1:41" x14ac:dyDescent="0.25">
      <c r="A12" s="546"/>
      <c r="B12" s="348" t="s">
        <v>271</v>
      </c>
      <c r="C12" s="315" t="s">
        <v>150</v>
      </c>
      <c r="D12" s="375">
        <v>45796</v>
      </c>
      <c r="E12" s="417" t="s">
        <v>268</v>
      </c>
      <c r="F12" s="17">
        <v>0.29166666666666669</v>
      </c>
      <c r="G12" s="15">
        <v>0.70833333333333337</v>
      </c>
      <c r="H12" s="16">
        <v>0.70833333333333337</v>
      </c>
      <c r="I12" s="17">
        <v>0.29166666666666669</v>
      </c>
      <c r="J12" s="15">
        <v>0.70833333333333337</v>
      </c>
      <c r="K12" s="16">
        <v>0.70833333333333337</v>
      </c>
      <c r="L12" s="440" t="s">
        <v>91</v>
      </c>
      <c r="M12" s="441"/>
      <c r="N12" s="442"/>
      <c r="O12" s="542" t="s">
        <v>296</v>
      </c>
      <c r="P12" s="543"/>
      <c r="Q12" s="544"/>
      <c r="R12" s="542" t="s">
        <v>296</v>
      </c>
      <c r="S12" s="543"/>
      <c r="T12" s="544"/>
      <c r="U12" s="542" t="s">
        <v>296</v>
      </c>
      <c r="V12" s="543"/>
      <c r="W12" s="544"/>
      <c r="X12" s="542" t="s">
        <v>296</v>
      </c>
      <c r="Y12" s="543"/>
      <c r="Z12" s="544"/>
      <c r="AA12" s="320"/>
      <c r="AC12" s="384"/>
      <c r="AD12" s="236">
        <v>3500</v>
      </c>
      <c r="AE12" s="248">
        <f t="shared" ref="AE12:AE14" si="13">AD12/7</f>
        <v>500</v>
      </c>
      <c r="AF12" s="270">
        <f t="shared" ref="AF12:AF14" si="14">+AC12</f>
        <v>0</v>
      </c>
      <c r="AG12" s="228">
        <f t="shared" ref="AG12:AG14" si="15">AD12+AF12</f>
        <v>3500</v>
      </c>
      <c r="AH12" s="385">
        <v>44.1</v>
      </c>
      <c r="AI12" s="245">
        <v>0</v>
      </c>
      <c r="AJ12" s="386">
        <f t="shared" ref="AJ12:AJ14" si="16">AE12*AA12</f>
        <v>0</v>
      </c>
      <c r="AK12" s="228">
        <f t="shared" ref="AK12:AK14" si="17">AH12+AI12+AJ12</f>
        <v>44.1</v>
      </c>
      <c r="AL12" s="230">
        <f t="shared" ref="AL12:AL14" si="18">AG12-AK12</f>
        <v>3455.9</v>
      </c>
      <c r="AM12" s="231"/>
      <c r="AN12" s="232">
        <f t="shared" ref="AN12:AN14" si="19">+AL12-AM12</f>
        <v>3455.9</v>
      </c>
      <c r="AO12" s="233"/>
    </row>
    <row r="13" spans="1:41" x14ac:dyDescent="0.25">
      <c r="A13" s="546"/>
      <c r="B13" s="317" t="s">
        <v>272</v>
      </c>
      <c r="C13" s="315" t="s">
        <v>150</v>
      </c>
      <c r="D13" s="375">
        <v>45796</v>
      </c>
      <c r="E13" s="419" t="s">
        <v>269</v>
      </c>
      <c r="F13" s="17">
        <v>0.29166666666666669</v>
      </c>
      <c r="G13" s="15">
        <v>0.70833333333333337</v>
      </c>
      <c r="H13" s="16">
        <v>0.70833333333333337</v>
      </c>
      <c r="I13" s="17">
        <v>0.29166666666666669</v>
      </c>
      <c r="J13" s="15">
        <v>0.70833333333333337</v>
      </c>
      <c r="K13" s="16">
        <v>0.70833333333333337</v>
      </c>
      <c r="L13" s="440" t="s">
        <v>91</v>
      </c>
      <c r="M13" s="441"/>
      <c r="N13" s="442"/>
      <c r="O13" s="542" t="s">
        <v>296</v>
      </c>
      <c r="P13" s="543"/>
      <c r="Q13" s="544"/>
      <c r="R13" s="542" t="s">
        <v>296</v>
      </c>
      <c r="S13" s="543"/>
      <c r="T13" s="544"/>
      <c r="U13" s="542" t="s">
        <v>296</v>
      </c>
      <c r="V13" s="543"/>
      <c r="W13" s="544"/>
      <c r="X13" s="542" t="s">
        <v>296</v>
      </c>
      <c r="Y13" s="543"/>
      <c r="Z13" s="544"/>
      <c r="AA13" s="320"/>
      <c r="AC13" s="384"/>
      <c r="AD13" s="236">
        <v>3500</v>
      </c>
      <c r="AE13" s="248">
        <f t="shared" si="13"/>
        <v>500</v>
      </c>
      <c r="AF13" s="270">
        <f t="shared" si="14"/>
        <v>0</v>
      </c>
      <c r="AG13" s="228">
        <f t="shared" si="15"/>
        <v>3500</v>
      </c>
      <c r="AH13" s="385">
        <v>44.1</v>
      </c>
      <c r="AI13" s="245">
        <v>0</v>
      </c>
      <c r="AJ13" s="386">
        <f t="shared" si="16"/>
        <v>0</v>
      </c>
      <c r="AK13" s="228">
        <f t="shared" si="17"/>
        <v>44.1</v>
      </c>
      <c r="AL13" s="230">
        <f t="shared" si="18"/>
        <v>3455.9</v>
      </c>
      <c r="AM13" s="231"/>
      <c r="AN13" s="232">
        <f t="shared" si="19"/>
        <v>3455.9</v>
      </c>
      <c r="AO13" s="233"/>
    </row>
    <row r="14" spans="1:41" ht="15.75" thickBot="1" x14ac:dyDescent="0.3">
      <c r="A14" s="547"/>
      <c r="B14" s="350" t="s">
        <v>273</v>
      </c>
      <c r="C14" s="363" t="s">
        <v>150</v>
      </c>
      <c r="D14" s="376">
        <v>45797</v>
      </c>
      <c r="E14" s="420" t="s">
        <v>270</v>
      </c>
      <c r="F14" s="421">
        <v>0.29166666666666669</v>
      </c>
      <c r="G14" s="274">
        <v>0.70833333333333337</v>
      </c>
      <c r="H14" s="369">
        <v>0.70833333333333337</v>
      </c>
      <c r="I14" s="421">
        <v>0.29166666666666669</v>
      </c>
      <c r="J14" s="274">
        <v>0.70833333333333337</v>
      </c>
      <c r="K14" s="369">
        <v>0.70833333333333337</v>
      </c>
      <c r="L14" s="443" t="s">
        <v>91</v>
      </c>
      <c r="M14" s="444"/>
      <c r="N14" s="445"/>
      <c r="O14" s="527" t="s">
        <v>296</v>
      </c>
      <c r="P14" s="528"/>
      <c r="Q14" s="529"/>
      <c r="R14" s="527" t="s">
        <v>296</v>
      </c>
      <c r="S14" s="528"/>
      <c r="T14" s="529"/>
      <c r="U14" s="527" t="s">
        <v>296</v>
      </c>
      <c r="V14" s="528"/>
      <c r="W14" s="529"/>
      <c r="X14" s="527" t="s">
        <v>296</v>
      </c>
      <c r="Y14" s="528"/>
      <c r="Z14" s="529"/>
      <c r="AA14" s="377"/>
      <c r="AC14" s="341"/>
      <c r="AD14" s="262">
        <v>3500</v>
      </c>
      <c r="AE14" s="258">
        <f t="shared" si="13"/>
        <v>500</v>
      </c>
      <c r="AF14" s="342">
        <f t="shared" si="14"/>
        <v>0</v>
      </c>
      <c r="AG14" s="259">
        <f t="shared" si="15"/>
        <v>3500</v>
      </c>
      <c r="AH14" s="343">
        <v>44.1</v>
      </c>
      <c r="AI14" s="271">
        <v>0</v>
      </c>
      <c r="AJ14" s="344">
        <f t="shared" si="16"/>
        <v>0</v>
      </c>
      <c r="AK14" s="259">
        <f t="shared" si="17"/>
        <v>44.1</v>
      </c>
      <c r="AL14" s="260">
        <f t="shared" si="18"/>
        <v>3455.9</v>
      </c>
      <c r="AM14" s="261"/>
      <c r="AN14" s="345">
        <f t="shared" si="19"/>
        <v>3455.9</v>
      </c>
      <c r="AO14" s="346"/>
    </row>
    <row r="15" spans="1:41" x14ac:dyDescent="0.25">
      <c r="C15" s="27"/>
      <c r="D15" s="27"/>
      <c r="E15" s="27"/>
    </row>
  </sheetData>
  <mergeCells count="35">
    <mergeCell ref="L3:N3"/>
    <mergeCell ref="O3:Q3"/>
    <mergeCell ref="R3:T3"/>
    <mergeCell ref="A6:A14"/>
    <mergeCell ref="F4:H4"/>
    <mergeCell ref="I4:K4"/>
    <mergeCell ref="L4:N4"/>
    <mergeCell ref="O4:Q4"/>
    <mergeCell ref="R4:T4"/>
    <mergeCell ref="F3:H3"/>
    <mergeCell ref="I3:K3"/>
    <mergeCell ref="B1:E4"/>
    <mergeCell ref="F1:AA2"/>
    <mergeCell ref="O12:Q12"/>
    <mergeCell ref="O13:Q13"/>
    <mergeCell ref="R12:T12"/>
    <mergeCell ref="U4:W4"/>
    <mergeCell ref="X4:Z4"/>
    <mergeCell ref="U3:W3"/>
    <mergeCell ref="X3:Z3"/>
    <mergeCell ref="AA3:AA5"/>
    <mergeCell ref="U14:W14"/>
    <mergeCell ref="X14:Z14"/>
    <mergeCell ref="F6:H6"/>
    <mergeCell ref="I6:K11"/>
    <mergeCell ref="L12:N12"/>
    <mergeCell ref="L13:N13"/>
    <mergeCell ref="L14:N14"/>
    <mergeCell ref="O14:Q14"/>
    <mergeCell ref="R14:T14"/>
    <mergeCell ref="R13:T13"/>
    <mergeCell ref="U12:W12"/>
    <mergeCell ref="U13:W13"/>
    <mergeCell ref="X12:Z12"/>
    <mergeCell ref="X13:Z13"/>
  </mergeCells>
  <conditionalFormatting sqref="E11">
    <cfRule type="duplicateValues" dxfId="1" priority="2"/>
  </conditionalFormatting>
  <conditionalFormatting sqref="E12 E6:E10">
    <cfRule type="duplicateValues" dxfId="0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NOMINA PLANTA ECOSEPTIC</vt:lpstr>
      <vt:lpstr>Hoja6</vt:lpstr>
      <vt:lpstr>Hoja5</vt:lpstr>
      <vt:lpstr>Hoja3</vt:lpstr>
      <vt:lpstr>Hoja4</vt:lpstr>
      <vt:lpstr>Hoja1</vt:lpstr>
      <vt:lpstr>Hoja2</vt:lpstr>
      <vt:lpstr>NOMINA MTTO DE EDIFICIO CLARIOS</vt:lpstr>
      <vt:lpstr>NOMINA BARREDORAS CLARIOS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Carlos Rodriguez</cp:lastModifiedBy>
  <cp:lastPrinted>2025-05-13T23:01:42Z</cp:lastPrinted>
  <dcterms:created xsi:type="dcterms:W3CDTF">2025-01-09T15:42:43Z</dcterms:created>
  <dcterms:modified xsi:type="dcterms:W3CDTF">2025-05-29T18:03:06Z</dcterms:modified>
</cp:coreProperties>
</file>