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Rodriguez\Desktop\IMELDA\"/>
    </mc:Choice>
  </mc:AlternateContent>
  <xr:revisionPtr revIDLastSave="0" documentId="13_ncr:1_{37215295-D2BC-4886-A003-0AD536459A81}" xr6:coauthVersionLast="47" xr6:coauthVersionMax="47" xr10:uidLastSave="{00000000-0000-0000-0000-000000000000}"/>
  <bookViews>
    <workbookView xWindow="-60" yWindow="-60" windowWidth="28920" windowHeight="15720" tabRatio="784" firstSheet="6" activeTab="6" xr2:uid="{780B1AEF-F768-4EAB-A1B1-561696CE9BEB}"/>
  </bookViews>
  <sheets>
    <sheet name="Hoja6" sheetId="33" state="hidden" r:id="rId1"/>
    <sheet name="Hoja5" sheetId="30" state="hidden" r:id="rId2"/>
    <sheet name="Hoja3" sheetId="28" state="hidden" r:id="rId3"/>
    <sheet name="Hoja4" sheetId="27" state="hidden" r:id="rId4"/>
    <sheet name="Hoja1" sheetId="22" state="hidden" r:id="rId5"/>
    <sheet name="Hoja2" sheetId="21" state="hidden" r:id="rId6"/>
    <sheet name="NOMINA PLANTA ECOSEPTIC" sheetId="34" r:id="rId7"/>
    <sheet name=" EXTRAS OP" sheetId="37" r:id="rId8"/>
    <sheet name="Hoja1 (3)" sheetId="40" r:id="rId9"/>
    <sheet name="NOMINA BARRIDO-MTTO CLARIOS" sheetId="25" r:id="rId10"/>
    <sheet name="EXTRAS" sheetId="36" state="hidden" r:id="rId11"/>
    <sheet name="NOMINA MTTO DE EDIFICIO CLARIOS" sheetId="18" state="hidden" r:id="rId12"/>
  </sheets>
  <definedNames>
    <definedName name="_xlnm._FilterDatabase" localSheetId="8" hidden="1">'Hoja1 (3)'!$A$1:$G$317</definedName>
    <definedName name="_xlnm._FilterDatabase" localSheetId="5" hidden="1">Hoja2!$A$2:$R$68</definedName>
    <definedName name="_xlnm._FilterDatabase" localSheetId="3" hidden="1">Hoja4!$A$1:$R$67</definedName>
    <definedName name="_xlnm._FilterDatabase" localSheetId="1" hidden="1">Hoja5!$A$2:$S$89</definedName>
    <definedName name="_xlnm._FilterDatabase" localSheetId="0" hidden="1">Hoja6!$A$2:$S$61</definedName>
    <definedName name="_xlnm.Print_Area" localSheetId="9">'NOMINA BARRIDO-MTTO CLARIOS'!$A$1:$AC$24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34" l="1"/>
  <c r="AB26" i="25"/>
  <c r="AB18" i="34" s="1"/>
  <c r="AB20" i="34" s="1"/>
  <c r="AB19" i="34"/>
  <c r="AB25" i="25"/>
  <c r="AB24" i="25"/>
  <c r="AA35" i="25"/>
  <c r="AA34" i="25"/>
  <c r="AA33" i="25"/>
  <c r="AA32" i="25"/>
  <c r="V33" i="25"/>
  <c r="X26" i="25"/>
  <c r="AA25" i="25"/>
  <c r="AA24" i="25"/>
  <c r="AA23" i="25"/>
  <c r="AB23" i="25" s="1"/>
  <c r="AA22" i="25"/>
  <c r="AA21" i="25"/>
  <c r="AA20" i="25"/>
  <c r="AA19" i="25"/>
  <c r="AA18" i="25"/>
  <c r="AA17" i="25"/>
  <c r="AA16" i="25"/>
  <c r="AA15" i="25"/>
  <c r="AA14" i="25"/>
  <c r="AA13" i="25"/>
  <c r="AA12" i="25"/>
  <c r="AA11" i="25"/>
  <c r="AA10" i="25"/>
  <c r="AA9" i="25"/>
  <c r="AA8" i="25"/>
  <c r="AA7" i="25"/>
  <c r="AA6" i="25"/>
  <c r="AA5" i="25"/>
  <c r="W5" i="34"/>
  <c r="Z26" i="25" l="1"/>
  <c r="Y26" i="25"/>
  <c r="R26" i="25"/>
  <c r="Z38" i="25"/>
  <c r="Y38" i="25"/>
  <c r="B317" i="40"/>
  <c r="B316" i="40"/>
  <c r="B315" i="40"/>
  <c r="B309" i="40"/>
  <c r="B308" i="40"/>
  <c r="B307" i="40"/>
  <c r="B297" i="40"/>
  <c r="B296" i="40"/>
  <c r="B295" i="40"/>
  <c r="B294" i="40"/>
  <c r="B293" i="40"/>
  <c r="B258" i="40"/>
  <c r="B257" i="40"/>
  <c r="B256" i="40"/>
  <c r="B255" i="40"/>
  <c r="U8" i="25"/>
  <c r="T8" i="25"/>
  <c r="U25" i="25"/>
  <c r="U24" i="25"/>
  <c r="U23" i="25"/>
  <c r="U22" i="25"/>
  <c r="U21" i="25"/>
  <c r="U20" i="25"/>
  <c r="U19" i="25"/>
  <c r="U18" i="25"/>
  <c r="L25" i="25"/>
  <c r="Q25" i="25" s="1"/>
  <c r="L24" i="25"/>
  <c r="L23" i="25"/>
  <c r="L22" i="25"/>
  <c r="L21" i="25"/>
  <c r="Q21" i="25" s="1"/>
  <c r="L20" i="25"/>
  <c r="Q20" i="25" s="1"/>
  <c r="L19" i="25"/>
  <c r="Q19" i="25" s="1"/>
  <c r="L18" i="25"/>
  <c r="Q18" i="25" s="1"/>
  <c r="L17" i="25"/>
  <c r="Q17" i="25" s="1"/>
  <c r="Q24" i="25"/>
  <c r="Q23" i="25"/>
  <c r="Q22" i="25"/>
  <c r="T25" i="25"/>
  <c r="S25" i="25"/>
  <c r="V25" i="25" s="1"/>
  <c r="N20" i="37"/>
  <c r="N24" i="37"/>
  <c r="L24" i="37"/>
  <c r="L23" i="37"/>
  <c r="J24" i="37"/>
  <c r="J23" i="37"/>
  <c r="H20" i="37"/>
  <c r="N25" i="37"/>
  <c r="N22" i="37"/>
  <c r="N21" i="37"/>
  <c r="N19" i="37"/>
  <c r="L25" i="37"/>
  <c r="L22" i="37"/>
  <c r="L21" i="37"/>
  <c r="L19" i="37"/>
  <c r="J19" i="37"/>
  <c r="J22" i="37"/>
  <c r="J21" i="37"/>
  <c r="J25" i="37"/>
  <c r="J20" i="37"/>
  <c r="Z15" i="34"/>
  <c r="Q15" i="34"/>
  <c r="U15" i="34" s="1"/>
  <c r="O15" i="34"/>
  <c r="R15" i="34" s="1"/>
  <c r="D21" i="37"/>
  <c r="L20" i="37"/>
  <c r="Z5" i="34"/>
  <c r="Q19" i="37"/>
  <c r="W25" i="25" l="1"/>
  <c r="W15" i="34"/>
  <c r="AB15" i="34" s="1"/>
  <c r="Z14" i="34"/>
  <c r="Q14" i="34"/>
  <c r="U14" i="34" s="1"/>
  <c r="O14" i="34"/>
  <c r="R14" i="34" s="1"/>
  <c r="Z13" i="34"/>
  <c r="V13" i="34"/>
  <c r="Q13" i="34"/>
  <c r="U13" i="34" s="1"/>
  <c r="O13" i="34"/>
  <c r="R13" i="34" s="1"/>
  <c r="D22" i="37"/>
  <c r="D25" i="37"/>
  <c r="D24" i="37"/>
  <c r="D23" i="37"/>
  <c r="D19" i="37"/>
  <c r="H24" i="37"/>
  <c r="H23" i="37"/>
  <c r="H25" i="37"/>
  <c r="H22" i="37"/>
  <c r="H21" i="37"/>
  <c r="H19" i="37"/>
  <c r="W13" i="34" l="1"/>
  <c r="AB13" i="34" s="1"/>
  <c r="W14" i="34"/>
  <c r="AB14" i="34" s="1"/>
  <c r="Q24" i="37"/>
  <c r="V10" i="34" s="1"/>
  <c r="Q25" i="37"/>
  <c r="V11" i="34" s="1"/>
  <c r="V5" i="34"/>
  <c r="Q20" i="37"/>
  <c r="V6" i="34" s="1"/>
  <c r="Q21" i="37"/>
  <c r="V7" i="34" s="1"/>
  <c r="Q22" i="37"/>
  <c r="V8" i="34" s="1"/>
  <c r="N23" i="37"/>
  <c r="Q23" i="37" s="1"/>
  <c r="V9" i="34" s="1"/>
  <c r="Q28" i="37"/>
  <c r="V12" i="34" s="1"/>
  <c r="X17" i="34"/>
  <c r="Y17" i="34"/>
  <c r="S17" i="34"/>
  <c r="T17" i="34"/>
  <c r="U5" i="34"/>
  <c r="U7" i="34"/>
  <c r="C34" i="37"/>
  <c r="C35" i="37"/>
  <c r="C36" i="37"/>
  <c r="C37" i="37"/>
  <c r="C38" i="37"/>
  <c r="C39" i="37"/>
  <c r="C40" i="37"/>
  <c r="C41" i="37"/>
  <c r="B250" i="40"/>
  <c r="B249" i="40"/>
  <c r="B248" i="40"/>
  <c r="B247" i="40"/>
  <c r="B240" i="40"/>
  <c r="B239" i="40"/>
  <c r="B238" i="40"/>
  <c r="B237" i="40"/>
  <c r="B236" i="40"/>
  <c r="B235" i="40"/>
  <c r="B234" i="40"/>
  <c r="B233" i="40"/>
  <c r="B232" i="40"/>
  <c r="B231" i="40"/>
  <c r="B230" i="40"/>
  <c r="B229" i="40"/>
  <c r="B228" i="40"/>
  <c r="B227" i="40"/>
  <c r="B226" i="40"/>
  <c r="B225" i="40"/>
  <c r="B224" i="40"/>
  <c r="B223" i="40"/>
  <c r="B222" i="40"/>
  <c r="B221" i="40"/>
  <c r="B220" i="40"/>
  <c r="B219" i="40"/>
  <c r="B218" i="40"/>
  <c r="B217" i="40"/>
  <c r="B216" i="40"/>
  <c r="B215" i="40"/>
  <c r="B214" i="40"/>
  <c r="B213" i="40"/>
  <c r="B212" i="40"/>
  <c r="B211" i="40"/>
  <c r="B210" i="40"/>
  <c r="B209" i="40"/>
  <c r="B208" i="40"/>
  <c r="B207" i="40"/>
  <c r="B206" i="40"/>
  <c r="B205" i="40"/>
  <c r="B204" i="40"/>
  <c r="B203" i="40"/>
  <c r="B202" i="40"/>
  <c r="B201" i="40"/>
  <c r="B200" i="40"/>
  <c r="B199" i="40"/>
  <c r="B198" i="40"/>
  <c r="B197" i="40"/>
  <c r="B196" i="40"/>
  <c r="B195" i="40"/>
  <c r="B194" i="40"/>
  <c r="B193" i="40"/>
  <c r="B192" i="40"/>
  <c r="B191" i="40"/>
  <c r="B190" i="40"/>
  <c r="B189" i="40"/>
  <c r="B188" i="40"/>
  <c r="B187" i="40"/>
  <c r="B186" i="40"/>
  <c r="B185" i="40"/>
  <c r="B184" i="40"/>
  <c r="B183" i="40"/>
  <c r="B182" i="40"/>
  <c r="B181" i="40"/>
  <c r="B180" i="40"/>
  <c r="B179" i="40"/>
  <c r="B178" i="40"/>
  <c r="B177" i="40"/>
  <c r="B176" i="40"/>
  <c r="B175" i="40"/>
  <c r="B174" i="40"/>
  <c r="B173" i="40"/>
  <c r="B172" i="40"/>
  <c r="B171" i="40"/>
  <c r="B170" i="40"/>
  <c r="B169" i="40"/>
  <c r="B168" i="40"/>
  <c r="B167" i="40"/>
  <c r="B166" i="40"/>
  <c r="B165" i="40"/>
  <c r="B164" i="40"/>
  <c r="B163" i="40"/>
  <c r="B162" i="40"/>
  <c r="B161" i="40"/>
  <c r="B160" i="40"/>
  <c r="B159" i="40"/>
  <c r="B158" i="40"/>
  <c r="B157" i="40"/>
  <c r="B156" i="40"/>
  <c r="B155" i="40"/>
  <c r="B154" i="40"/>
  <c r="B153" i="40"/>
  <c r="B152" i="40"/>
  <c r="B151" i="40"/>
  <c r="B150" i="40"/>
  <c r="B149" i="40"/>
  <c r="B148" i="40"/>
  <c r="B147" i="40"/>
  <c r="B146" i="40"/>
  <c r="B145" i="40"/>
  <c r="B144" i="40"/>
  <c r="B143" i="40"/>
  <c r="B142" i="40"/>
  <c r="B141" i="40"/>
  <c r="B140" i="40"/>
  <c r="B139" i="40"/>
  <c r="B138" i="40"/>
  <c r="B137" i="40"/>
  <c r="B136" i="40"/>
  <c r="B135" i="40"/>
  <c r="B134" i="40"/>
  <c r="B133" i="40"/>
  <c r="B132" i="40"/>
  <c r="B131" i="40"/>
  <c r="B130" i="40"/>
  <c r="B129" i="40"/>
  <c r="B128" i="40"/>
  <c r="B127" i="40"/>
  <c r="B126" i="40"/>
  <c r="B125" i="40"/>
  <c r="B124" i="40"/>
  <c r="B123" i="40"/>
  <c r="B122" i="40"/>
  <c r="B121" i="40"/>
  <c r="B120" i="40"/>
  <c r="B119" i="40"/>
  <c r="B118" i="40"/>
  <c r="B117" i="40"/>
  <c r="B116" i="40"/>
  <c r="B115" i="40"/>
  <c r="B114" i="40"/>
  <c r="B113" i="40"/>
  <c r="B112" i="40"/>
  <c r="B111" i="40"/>
  <c r="B110" i="40"/>
  <c r="B109" i="40"/>
  <c r="B108" i="40"/>
  <c r="B107" i="40"/>
  <c r="B106" i="40"/>
  <c r="B105" i="40"/>
  <c r="B104" i="40"/>
  <c r="B103" i="40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9" i="40"/>
  <c r="B8" i="40"/>
  <c r="B7" i="40"/>
  <c r="B6" i="40"/>
  <c r="B5" i="40"/>
  <c r="B4" i="40"/>
  <c r="B3" i="40"/>
  <c r="H2" i="40"/>
  <c r="B2" i="40"/>
  <c r="Q6" i="34"/>
  <c r="U6" i="34" s="1"/>
  <c r="Q7" i="34"/>
  <c r="Q8" i="34"/>
  <c r="U8" i="34" s="1"/>
  <c r="Q9" i="34"/>
  <c r="U9" i="34" s="1"/>
  <c r="Q10" i="34"/>
  <c r="U10" i="34" s="1"/>
  <c r="Q11" i="34"/>
  <c r="U11" i="34" s="1"/>
  <c r="Q12" i="34"/>
  <c r="U12" i="34" s="1"/>
  <c r="Q5" i="34"/>
  <c r="U17" i="34" l="1"/>
  <c r="V17" i="34"/>
  <c r="Z12" i="34"/>
  <c r="O12" i="34"/>
  <c r="R12" i="34" s="1"/>
  <c r="Z11" i="34"/>
  <c r="O11" i="34"/>
  <c r="R11" i="34" s="1"/>
  <c r="W11" i="34" s="1"/>
  <c r="Z10" i="34"/>
  <c r="O10" i="34"/>
  <c r="R10" i="34" s="1"/>
  <c r="W10" i="34" s="1"/>
  <c r="Z9" i="34"/>
  <c r="O9" i="34"/>
  <c r="R9" i="34" s="1"/>
  <c r="W9" i="34" s="1"/>
  <c r="Z8" i="34"/>
  <c r="O8" i="34"/>
  <c r="R8" i="34" s="1"/>
  <c r="W8" i="34" s="1"/>
  <c r="Z7" i="34"/>
  <c r="O7" i="34"/>
  <c r="R7" i="34" s="1"/>
  <c r="W7" i="34" s="1"/>
  <c r="Z6" i="34"/>
  <c r="O6" i="34"/>
  <c r="R6" i="34" s="1"/>
  <c r="O5" i="34"/>
  <c r="R5" i="34" s="1"/>
  <c r="T23" i="25"/>
  <c r="T24" i="25"/>
  <c r="S17" i="25"/>
  <c r="S18" i="25"/>
  <c r="S24" i="25"/>
  <c r="V24" i="25" s="1"/>
  <c r="W24" i="25" s="1"/>
  <c r="U16" i="25"/>
  <c r="T16" i="25"/>
  <c r="N16" i="25"/>
  <c r="S16" i="25" s="1"/>
  <c r="L16" i="25"/>
  <c r="Q16" i="25" s="1"/>
  <c r="U15" i="25"/>
  <c r="T15" i="25"/>
  <c r="N15" i="25"/>
  <c r="S15" i="25" s="1"/>
  <c r="V15" i="25" s="1"/>
  <c r="L15" i="25"/>
  <c r="Q15" i="25" s="1"/>
  <c r="W15" i="25" s="1"/>
  <c r="U14" i="25"/>
  <c r="T14" i="25"/>
  <c r="N14" i="25"/>
  <c r="S14" i="25" s="1"/>
  <c r="V14" i="25" s="1"/>
  <c r="L14" i="25"/>
  <c r="Q14" i="25" s="1"/>
  <c r="U34" i="25"/>
  <c r="U33" i="25"/>
  <c r="U32" i="25"/>
  <c r="U38" i="25" s="1"/>
  <c r="T35" i="25"/>
  <c r="T34" i="25"/>
  <c r="T33" i="25"/>
  <c r="T32" i="25"/>
  <c r="T38" i="25" s="1"/>
  <c r="R38" i="25"/>
  <c r="N8" i="25"/>
  <c r="S8" i="25" s="1"/>
  <c r="V8" i="25" s="1"/>
  <c r="L8" i="25"/>
  <c r="Q8" i="25" s="1"/>
  <c r="W8" i="25" s="1"/>
  <c r="U35" i="25"/>
  <c r="N35" i="25"/>
  <c r="S35" i="25" s="1"/>
  <c r="L35" i="25"/>
  <c r="Q35" i="25" s="1"/>
  <c r="N34" i="25"/>
  <c r="S34" i="25" s="1"/>
  <c r="L34" i="25"/>
  <c r="Q34" i="25" s="1"/>
  <c r="N33" i="25"/>
  <c r="S33" i="25" s="1"/>
  <c r="L33" i="25"/>
  <c r="Q33" i="25" s="1"/>
  <c r="N32" i="25"/>
  <c r="S32" i="25" s="1"/>
  <c r="S38" i="25" s="1"/>
  <c r="L32" i="25"/>
  <c r="Q32" i="25" s="1"/>
  <c r="T22" i="25"/>
  <c r="T21" i="25"/>
  <c r="T20" i="25"/>
  <c r="T19" i="25"/>
  <c r="T18" i="25"/>
  <c r="T17" i="25"/>
  <c r="T7" i="25"/>
  <c r="T6" i="25"/>
  <c r="T5" i="25"/>
  <c r="T13" i="25"/>
  <c r="T12" i="25"/>
  <c r="T11" i="25"/>
  <c r="T10" i="25"/>
  <c r="T9" i="25"/>
  <c r="U17" i="25"/>
  <c r="U10" i="25"/>
  <c r="U11" i="25"/>
  <c r="U12" i="25"/>
  <c r="U13" i="25"/>
  <c r="U9" i="25"/>
  <c r="U7" i="25"/>
  <c r="U6" i="25"/>
  <c r="U5" i="25"/>
  <c r="S20" i="25"/>
  <c r="S21" i="25"/>
  <c r="S22" i="25"/>
  <c r="V22" i="25" s="1"/>
  <c r="W22" i="25" s="1"/>
  <c r="S23" i="25"/>
  <c r="V23" i="25" s="1"/>
  <c r="W23" i="25" s="1"/>
  <c r="S19" i="25"/>
  <c r="V19" i="25" s="1"/>
  <c r="W19" i="25" s="1"/>
  <c r="N6" i="25"/>
  <c r="S6" i="25" s="1"/>
  <c r="N7" i="25"/>
  <c r="S7" i="25" s="1"/>
  <c r="N9" i="25"/>
  <c r="S9" i="25" s="1"/>
  <c r="N10" i="25"/>
  <c r="S10" i="25" s="1"/>
  <c r="N11" i="25"/>
  <c r="S11" i="25" s="1"/>
  <c r="V11" i="25" s="1"/>
  <c r="W11" i="25" s="1"/>
  <c r="N12" i="25"/>
  <c r="S12" i="25" s="1"/>
  <c r="N13" i="25"/>
  <c r="S13" i="25" s="1"/>
  <c r="V13" i="25" s="1"/>
  <c r="W13" i="25" s="1"/>
  <c r="N17" i="25"/>
  <c r="N18" i="25"/>
  <c r="N19" i="25"/>
  <c r="N20" i="25"/>
  <c r="N21" i="25"/>
  <c r="N22" i="25"/>
  <c r="N23" i="25"/>
  <c r="N5" i="25"/>
  <c r="S5" i="25" s="1"/>
  <c r="L6" i="25"/>
  <c r="Q6" i="25" s="1"/>
  <c r="L7" i="25"/>
  <c r="Q7" i="25" s="1"/>
  <c r="L9" i="25"/>
  <c r="Q9" i="25" s="1"/>
  <c r="L10" i="25"/>
  <c r="Q10" i="25" s="1"/>
  <c r="L11" i="25"/>
  <c r="Q11" i="25" s="1"/>
  <c r="L12" i="25"/>
  <c r="Q12" i="25" s="1"/>
  <c r="L13" i="25"/>
  <c r="Q13" i="25" s="1"/>
  <c r="L5" i="25"/>
  <c r="Q5" i="25" s="1"/>
  <c r="Z10" i="18"/>
  <c r="Y10" i="18"/>
  <c r="Y11" i="18" s="1"/>
  <c r="J24" i="36"/>
  <c r="J23" i="36"/>
  <c r="J21" i="36"/>
  <c r="J20" i="36"/>
  <c r="J17" i="36"/>
  <c r="J18" i="36"/>
  <c r="J16" i="36"/>
  <c r="J15" i="36"/>
  <c r="J13" i="36"/>
  <c r="J12" i="36"/>
  <c r="J11" i="36"/>
  <c r="J10" i="36"/>
  <c r="J9" i="36"/>
  <c r="P11" i="18"/>
  <c r="J4" i="36"/>
  <c r="J5" i="36"/>
  <c r="O8" i="18" s="1"/>
  <c r="Z8" i="18" s="1"/>
  <c r="J6" i="36"/>
  <c r="O9" i="18" s="1"/>
  <c r="Z9" i="18" s="1"/>
  <c r="J3" i="36"/>
  <c r="Q26" i="25" l="1"/>
  <c r="V12" i="25"/>
  <c r="W12" i="25" s="1"/>
  <c r="AB12" i="25" s="1"/>
  <c r="T26" i="25"/>
  <c r="V21" i="25"/>
  <c r="W21" i="25" s="1"/>
  <c r="Q38" i="25"/>
  <c r="V18" i="25"/>
  <c r="W18" i="25" s="1"/>
  <c r="AB18" i="25" s="1"/>
  <c r="S26" i="25"/>
  <c r="W14" i="25"/>
  <c r="V17" i="25"/>
  <c r="W17" i="25" s="1"/>
  <c r="V10" i="25"/>
  <c r="W10" i="25" s="1"/>
  <c r="V9" i="25"/>
  <c r="U26" i="25"/>
  <c r="AA38" i="25"/>
  <c r="V20" i="25"/>
  <c r="W20" i="25" s="1"/>
  <c r="W9" i="25"/>
  <c r="V7" i="25"/>
  <c r="W7" i="25" s="1"/>
  <c r="AB7" i="25" s="1"/>
  <c r="AA26" i="25"/>
  <c r="W33" i="25"/>
  <c r="V16" i="25"/>
  <c r="W16" i="25" s="1"/>
  <c r="AB16" i="25" s="1"/>
  <c r="V6" i="25"/>
  <c r="W6" i="25" s="1"/>
  <c r="W12" i="34"/>
  <c r="AB12" i="34" s="1"/>
  <c r="R17" i="34"/>
  <c r="AB9" i="34"/>
  <c r="AB8" i="34"/>
  <c r="AB7" i="34"/>
  <c r="AB11" i="34"/>
  <c r="AB5" i="34"/>
  <c r="Z17" i="34"/>
  <c r="AB10" i="34"/>
  <c r="W6" i="34"/>
  <c r="AB6" i="34" s="1"/>
  <c r="AB15" i="25"/>
  <c r="AB14" i="25"/>
  <c r="V34" i="25"/>
  <c r="V35" i="25"/>
  <c r="V32" i="25"/>
  <c r="W32" i="25" s="1"/>
  <c r="AB10" i="25"/>
  <c r="AB19" i="25"/>
  <c r="AB6" i="25"/>
  <c r="AB13" i="25"/>
  <c r="AB20" i="25"/>
  <c r="AB11" i="25"/>
  <c r="AB21" i="25"/>
  <c r="AB9" i="25"/>
  <c r="AB22" i="25"/>
  <c r="V5" i="25"/>
  <c r="V38" i="25" l="1"/>
  <c r="W35" i="25"/>
  <c r="AB35" i="25" s="1"/>
  <c r="W34" i="25"/>
  <c r="W38" i="25" s="1"/>
  <c r="W5" i="25"/>
  <c r="W26" i="25" s="1"/>
  <c r="V26" i="25"/>
  <c r="AB33" i="25"/>
  <c r="AB17" i="25"/>
  <c r="AB8" i="25"/>
  <c r="AB17" i="34"/>
  <c r="W17" i="34"/>
  <c r="J25" i="36"/>
  <c r="J22" i="36"/>
  <c r="J19" i="36"/>
  <c r="AB34" i="25" l="1"/>
  <c r="AB32" i="25"/>
  <c r="AB38" i="25" s="1"/>
  <c r="AB5" i="25"/>
  <c r="D8" i="36" l="1"/>
  <c r="E8" i="36"/>
  <c r="F8" i="36"/>
  <c r="G8" i="36"/>
  <c r="H8" i="36"/>
  <c r="I8" i="36"/>
  <c r="C8" i="36"/>
  <c r="J14" i="36" l="1"/>
  <c r="O6" i="18" l="1"/>
  <c r="O11" i="18" l="1"/>
  <c r="Z6" i="18"/>
  <c r="Z11" i="18" s="1"/>
  <c r="Z7" i="18"/>
  <c r="R75" i="33" l="1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R20" i="30"/>
  <c r="R55" i="30"/>
  <c r="R9" i="18"/>
  <c r="S9" i="18" s="1"/>
  <c r="Q9" i="18"/>
  <c r="V9" i="18" s="1"/>
  <c r="W9" i="18" l="1"/>
  <c r="X9" i="18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Q7" i="18" l="1"/>
  <c r="V7" i="18" l="1"/>
  <c r="W7" i="18" s="1"/>
  <c r="R7" i="18"/>
  <c r="S7" i="18" s="1"/>
  <c r="X7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Rodriguez</author>
    <author>Administracion</author>
  </authors>
  <commentList>
    <comment ref="C19" authorId="0" shapeId="0" xr:uid="{43815C66-1D2B-4B07-A53B-0C3E744BE93A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27015 GRAFTECH
</t>
        </r>
      </text>
    </comment>
    <comment ref="G19" authorId="0" shapeId="0" xr:uid="{1B225609-2662-4D20-869B-EA6453629C09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27015 GRAFTECH
</t>
        </r>
      </text>
    </comment>
    <comment ref="I20" authorId="1" shapeId="0" xr:uid="{DE1EE802-5379-47CA-BE87-03D224F04623}">
      <text>
        <r>
          <rPr>
            <b/>
            <sz val="9"/>
            <color indexed="81"/>
            <rFont val="Tahoma"/>
            <family val="2"/>
          </rPr>
          <t>Administracion:</t>
        </r>
        <r>
          <rPr>
            <sz val="9"/>
            <color indexed="81"/>
            <rFont val="Tahoma"/>
            <family val="2"/>
          </rPr>
          <t xml:space="preserve">
6-11 26954 Clarios</t>
        </r>
      </text>
    </comment>
    <comment ref="K20" authorId="0" shapeId="0" xr:uid="{BFC361EE-3253-474E-A589-352653C6D913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27016 Johnson de 8:30-4:30
26954 3-11</t>
        </r>
      </text>
    </comment>
    <comment ref="C21" authorId="0" shapeId="0" xr:uid="{89161B93-A04C-4FE2-B150-9BCACEE3B0F2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27015 GRAFTECH
</t>
        </r>
      </text>
    </comment>
    <comment ref="G21" authorId="0" shapeId="0" xr:uid="{80140405-7839-480D-8A31-DC3AFE9D7CC1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27015 GRAFTECH
</t>
        </r>
      </text>
    </comment>
    <comment ref="C23" authorId="0" shapeId="0" xr:uid="{BC9B1704-207F-4997-831A-02C5B83CEAFC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27015 GRAFTECH
</t>
        </r>
      </text>
    </comment>
    <comment ref="G23" authorId="0" shapeId="0" xr:uid="{8C8FCF4B-0FB9-45C1-9228-140871B8B877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27015 GRAFTECH
</t>
        </r>
      </text>
    </comment>
    <comment ref="M23" authorId="0" shapeId="0" xr:uid="{B9A99483-3674-4187-A4BB-91E6BC270EEE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29037 COCA</t>
        </r>
      </text>
    </comment>
    <comment ref="C25" authorId="0" shapeId="0" xr:uid="{B872420F-41B1-4B71-9006-B74F3473718A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27015 GRAFTECH
</t>
        </r>
      </text>
    </comment>
    <comment ref="I25" authorId="1" shapeId="0" xr:uid="{3480FA8C-1594-4C3E-96EA-3C6100B6CDCA}">
      <text>
        <r>
          <rPr>
            <b/>
            <sz val="9"/>
            <color indexed="81"/>
            <rFont val="Tahoma"/>
            <family val="2"/>
          </rPr>
          <t>Administracion:</t>
        </r>
        <r>
          <rPr>
            <sz val="9"/>
            <color indexed="81"/>
            <rFont val="Tahoma"/>
            <family val="2"/>
          </rPr>
          <t xml:space="preserve">
26954 3-11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Rodriguez</author>
  </authors>
  <commentList>
    <comment ref="E8" authorId="0" shapeId="0" xr:uid="{AB553686-FDC9-4B87-8573-49D061366641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Sigue sin poder entrar a planta por permiso</t>
        </r>
      </text>
    </comment>
    <comment ref="G9" authorId="0" shapeId="0" xr:uid="{94C41EED-9451-4560-AB9C-20E2972346D2}">
      <text>
        <r>
          <rPr>
            <b/>
            <sz val="9"/>
            <color indexed="81"/>
            <rFont val="Tahoma"/>
            <family val="2"/>
          </rPr>
          <t>Carlos Rodriguez:Permiso</t>
        </r>
      </text>
    </comment>
    <comment ref="G17" authorId="0" shapeId="0" xr:uid="{5CF923EB-29F1-4284-8764-F48A9AFBC73A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REVISAR SI FUE FALTA</t>
        </r>
      </text>
    </comment>
    <comment ref="H17" authorId="0" shapeId="0" xr:uid="{5538DD7D-7EE8-4BD6-A7CE-E85641D9C147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Entro directo a trabajar en 2do turno por lo que no doblo, se le agregan 300 en bono que había comentado</t>
        </r>
      </text>
    </comment>
  </commentList>
</comments>
</file>

<file path=xl/sharedStrings.xml><?xml version="1.0" encoding="utf-8"?>
<sst xmlns="http://schemas.openxmlformats.org/spreadsheetml/2006/main" count="3080" uniqueCount="370">
  <si>
    <t>FALTAS</t>
  </si>
  <si>
    <t>No.</t>
  </si>
  <si>
    <t>PUESTO</t>
  </si>
  <si>
    <t>NOMBRE DEL EMPLEADO</t>
  </si>
  <si>
    <t>ENTRADA</t>
  </si>
  <si>
    <t>SALIDA</t>
  </si>
  <si>
    <t>AYUDANTE</t>
  </si>
  <si>
    <t xml:space="preserve">HOMERO ROBLEDO LOPEZ </t>
  </si>
  <si>
    <t>TOTAL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</si>
  <si>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</si>
  <si>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</si>
  <si>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</si>
  <si>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</si>
  <si>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</si>
  <si>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</si>
  <si>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</si>
  <si>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</si>
  <si>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</si>
  <si>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</si>
  <si>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</si>
  <si>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</si>
  <si>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</si>
  <si>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</si>
  <si>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</si>
  <si>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</si>
  <si>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</si>
  <si>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</si>
  <si>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</si>
  <si>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</si>
  <si>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</si>
  <si>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</si>
  <si>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</si>
  <si>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</si>
  <si>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</si>
  <si>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</si>
  <si>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</si>
  <si>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</si>
  <si>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</si>
  <si>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</si>
  <si>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</si>
  <si>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</si>
  <si>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</si>
  <si>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</si>
  <si>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</si>
  <si>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</si>
  <si>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</si>
  <si>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</si>
  <si>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DESCANSO</t>
  </si>
  <si>
    <t>RECICLADORA INDUSTRIAL DE ACUMULADORES</t>
  </si>
  <si>
    <t>PALMA</t>
  </si>
  <si>
    <t>LM TRANSPORTACIONES</t>
  </si>
  <si>
    <t>SUPERVISOR</t>
  </si>
  <si>
    <t>TOTO MEXICO</t>
  </si>
  <si>
    <t>ALMACENISTA</t>
  </si>
  <si>
    <t>HOMERO</t>
  </si>
  <si>
    <t>JOSUE TEJEDA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</si>
  <si>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</si>
  <si>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</si>
  <si>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</si>
  <si>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</si>
  <si>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</si>
  <si>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</si>
  <si>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</si>
  <si>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</si>
  <si>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</si>
  <si>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</si>
  <si>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</si>
  <si>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</si>
  <si>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</si>
  <si>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</si>
  <si>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</si>
  <si>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</si>
  <si>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</si>
  <si>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</si>
  <si>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</si>
  <si>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</si>
  <si>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</si>
  <si>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</si>
  <si>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</si>
  <si>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</si>
  <si>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</si>
  <si>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</si>
  <si>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</si>
  <si>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</si>
  <si>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</si>
  <si>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</si>
  <si>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</si>
  <si>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</si>
  <si>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</si>
  <si>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</si>
  <si>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</si>
  <si>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</si>
  <si>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</si>
  <si>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</si>
  <si>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</si>
  <si>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AY. GRAL BARREDORAS</t>
  </si>
  <si>
    <t>JESUS IVAN GOMEZ GOMEZ</t>
  </si>
  <si>
    <t>SERVICIO DE MTTO DE EDIFICIOS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</si>
  <si>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</si>
  <si>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</si>
  <si>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</si>
  <si>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</si>
  <si>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</si>
  <si>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</si>
  <si>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</si>
  <si>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</si>
  <si>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</si>
  <si>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</si>
  <si>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</si>
  <si>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</si>
  <si>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</si>
  <si>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</si>
  <si>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</si>
  <si>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</si>
  <si>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</si>
  <si>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</si>
  <si>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</si>
  <si>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</si>
  <si>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</si>
  <si>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</si>
  <si>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</si>
  <si>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</si>
  <si>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</si>
  <si>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</si>
  <si>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</si>
  <si>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</si>
  <si>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</si>
  <si>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</si>
  <si>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</si>
  <si>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</si>
  <si>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</si>
  <si>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</si>
  <si>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</si>
  <si>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M3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</si>
  <si>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</si>
  <si>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</si>
  <si>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</si>
  <si>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</si>
  <si>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</si>
  <si>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</si>
  <si>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</si>
  <si>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</si>
  <si>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</si>
  <si>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</si>
  <si>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</si>
  <si>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</si>
  <si>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</si>
  <si>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</si>
  <si>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</si>
  <si>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</si>
  <si>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</si>
  <si>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</si>
  <si>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</si>
  <si>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</si>
  <si>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</si>
  <si>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</si>
  <si>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</si>
  <si>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</si>
  <si>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</si>
  <si>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</si>
  <si>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</si>
  <si>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</si>
  <si>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</si>
  <si>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</si>
  <si>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</si>
  <si>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</si>
  <si>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</si>
  <si>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</si>
  <si>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FALTA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</si>
  <si>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</si>
  <si>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</si>
  <si>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</si>
  <si>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</si>
  <si>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</si>
  <si>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</si>
  <si>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</si>
  <si>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</si>
  <si>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</si>
  <si>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</si>
  <si>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</si>
  <si>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</si>
  <si>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</si>
  <si>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</si>
  <si>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</si>
  <si>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</si>
  <si>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</si>
  <si>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</si>
  <si>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</si>
  <si>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</si>
  <si>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</si>
  <si>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</si>
  <si>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</si>
  <si>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</si>
  <si>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</si>
  <si>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</si>
  <si>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</si>
  <si>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</si>
  <si>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</si>
  <si>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</si>
  <si>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VICTOR AGUILAR</t>
  </si>
  <si>
    <t>RECICLADORA INDUSTRIAL ACUMULADORES</t>
  </si>
  <si>
    <t>JONATHAN VELAZQUEZ</t>
  </si>
  <si>
    <t>IVAN VALDEZ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</si>
  <si>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</si>
  <si>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</si>
  <si>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</si>
  <si>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</si>
  <si>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</si>
  <si>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</si>
  <si>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</si>
  <si>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</si>
  <si>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</si>
  <si>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</si>
  <si>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</si>
  <si>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</si>
  <si>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 xml:space="preserve"> </t>
  </si>
  <si>
    <t>AGUA POTABLE</t>
  </si>
  <si>
    <t xml:space="preserve">ROBERTO </t>
  </si>
  <si>
    <t xml:space="preserve">VELAZQUEZ WYNANTS JONATHAN ALFONSO </t>
  </si>
  <si>
    <t xml:space="preserve">TEJEDA HERNANDEZ JOSUE </t>
  </si>
  <si>
    <t xml:space="preserve">MUÑIZ QUIROZ FRANCISCO JAVIER </t>
  </si>
  <si>
    <t xml:space="preserve">MATA POSADA JOSE VENTURA </t>
  </si>
  <si>
    <t xml:space="preserve"> YEPEZ GARCIA SANTIAGO</t>
  </si>
  <si>
    <t>AYUDANTE GENERAL</t>
  </si>
  <si>
    <t xml:space="preserve">MENDOZA MARTINEZ LUIS NABOR </t>
  </si>
  <si>
    <t xml:space="preserve">DOMINGUEZ VAZQUEZ JORGE ALBERTO </t>
  </si>
  <si>
    <t xml:space="preserve">GONZALEZ MARCOS DAVID </t>
  </si>
  <si>
    <t>FECHA DE INGRESA</t>
  </si>
  <si>
    <t>SUELDO BASE</t>
  </si>
  <si>
    <t>TIEMPO EXTRA</t>
  </si>
  <si>
    <t>BONO X ASISTENCIA</t>
  </si>
  <si>
    <t>F</t>
  </si>
  <si>
    <t>A</t>
  </si>
  <si>
    <t>D</t>
  </si>
  <si>
    <t>VIE</t>
  </si>
  <si>
    <t>DOM</t>
  </si>
  <si>
    <t>LUN</t>
  </si>
  <si>
    <t>MAR</t>
  </si>
  <si>
    <t>JUE</t>
  </si>
  <si>
    <t>Herrera Carreon Rosa Isabel</t>
  </si>
  <si>
    <t>B1</t>
  </si>
  <si>
    <t>B6</t>
  </si>
  <si>
    <t>B7</t>
  </si>
  <si>
    <t>B8</t>
  </si>
  <si>
    <t xml:space="preserve">Hernandez Cordava Luis Angel </t>
  </si>
  <si>
    <t>RFC</t>
  </si>
  <si>
    <t>ROLH6801101Q3</t>
  </si>
  <si>
    <t>YEGS800313I8A</t>
  </si>
  <si>
    <t>MAPV8808318Q5</t>
  </si>
  <si>
    <t>TEHJ9004149B1</t>
  </si>
  <si>
    <t>VEWJ9512017PA</t>
  </si>
  <si>
    <t>MUQF7801115K7</t>
  </si>
  <si>
    <t>VALDEZ LOZANO IVAN</t>
  </si>
  <si>
    <t>LLanos Molina Libia Zulema</t>
  </si>
  <si>
    <t>I</t>
  </si>
  <si>
    <t>INCAPACIDAD</t>
  </si>
  <si>
    <t>EXTRAS/DESCANSO TRABAJADO</t>
  </si>
  <si>
    <t>De la Rosa Vazquez Felix Adrian</t>
  </si>
  <si>
    <t>Montano Garcia Kenay</t>
  </si>
  <si>
    <t>Montano Sosa Brayan Daniel</t>
  </si>
  <si>
    <t>Rodriguez Villatoro Cleyber</t>
  </si>
  <si>
    <t>ayudante general barrido</t>
  </si>
  <si>
    <t xml:space="preserve">el dia de descnaso trabajado doble </t>
  </si>
  <si>
    <t xml:space="preserve">2 turno dia de descanso </t>
  </si>
  <si>
    <t>VILLAR GONZALEZ LUIS MARTIN</t>
  </si>
  <si>
    <t xml:space="preserve">ROBLEDO LOPEZ HOMERO </t>
  </si>
  <si>
    <t>IMPORTE</t>
  </si>
  <si>
    <t>B2</t>
  </si>
  <si>
    <t>B3</t>
  </si>
  <si>
    <t>B9</t>
  </si>
  <si>
    <t>B11</t>
  </si>
  <si>
    <t>Mendez Romero Cristhian</t>
  </si>
  <si>
    <t>VALI001122V4</t>
  </si>
  <si>
    <t>B13</t>
  </si>
  <si>
    <t>B14</t>
  </si>
  <si>
    <t>B15</t>
  </si>
  <si>
    <t>B17</t>
  </si>
  <si>
    <t>B18</t>
  </si>
  <si>
    <t>Cruz Lopez Nelson</t>
  </si>
  <si>
    <t>Becerra Rodriguez Jose Armando</t>
  </si>
  <si>
    <t>Aguilar Pineda Jorge</t>
  </si>
  <si>
    <t>Alvarado Martinez Miguel Ailton</t>
  </si>
  <si>
    <t>Martinez Vargas Margarito</t>
  </si>
  <si>
    <t>Rodriguez Hernandez Abelardo</t>
  </si>
  <si>
    <t>Alvarado Martinez Felipe</t>
  </si>
  <si>
    <t>Castillo Martinez Leobardo Jovanny</t>
  </si>
  <si>
    <t>Gomez Villalobos Eder</t>
  </si>
  <si>
    <t>MIE</t>
  </si>
  <si>
    <t xml:space="preserve">SAB </t>
  </si>
  <si>
    <t>DLD</t>
  </si>
  <si>
    <t xml:space="preserve">GONZALEZ SILVA MARCOS DAVID </t>
  </si>
  <si>
    <t xml:space="preserve">VILLAR GONZALEZ LUIS MARTIN </t>
  </si>
  <si>
    <t xml:space="preserve">BAUTISTA GARCIA JORGE </t>
  </si>
  <si>
    <t>BARRIDO</t>
  </si>
  <si>
    <t>MTTO</t>
  </si>
  <si>
    <t xml:space="preserve">DOBLO TURNO </t>
  </si>
  <si>
    <t xml:space="preserve">DOBLO TURNO 4 DIAS </t>
  </si>
  <si>
    <t xml:space="preserve">COMENTARIOS </t>
  </si>
  <si>
    <t xml:space="preserve">MEDRANO ESPINOZA MARIO ALBERTO </t>
  </si>
  <si>
    <t xml:space="preserve">Rasgado Salinas Aurelio </t>
  </si>
  <si>
    <t xml:space="preserve">Gaytan Morin Roberto Carlos </t>
  </si>
  <si>
    <t>B4</t>
  </si>
  <si>
    <t>B10</t>
  </si>
  <si>
    <t>INGRESO 02/09/2025</t>
  </si>
  <si>
    <t xml:space="preserve">DESCUENTO INFONAVIT </t>
  </si>
  <si>
    <t>DEL 4 AL 10 DE SEPTIEMBRE</t>
  </si>
  <si>
    <t>4 AL 9 10 DE SEPTIEMBRE</t>
  </si>
  <si>
    <t xml:space="preserve">D </t>
  </si>
  <si>
    <t>2T</t>
  </si>
  <si>
    <t>SALARIO EXTRA</t>
  </si>
  <si>
    <t>BONO</t>
  </si>
  <si>
    <t>TOTAL EXTRAS</t>
  </si>
  <si>
    <t>PERCEPCIONES</t>
  </si>
  <si>
    <t>OTROS</t>
  </si>
  <si>
    <t>DEDUCCIONES</t>
  </si>
  <si>
    <t>TOTAL SUELDO SEMANAL + BONOS</t>
  </si>
  <si>
    <t>TOTAL SUELDO / BONO / EXTRAS</t>
  </si>
  <si>
    <t>D LAB</t>
  </si>
  <si>
    <t>Romero Garcìa Oscar</t>
  </si>
  <si>
    <t>Castro Rivas Eligio Antonio</t>
  </si>
  <si>
    <t>Empleado</t>
  </si>
  <si>
    <t>Fecha</t>
  </si>
  <si>
    <t>DESCANSO LAB</t>
  </si>
  <si>
    <t>SUELDO DIARIO</t>
  </si>
  <si>
    <t>José Luis Palma</t>
  </si>
  <si>
    <t>Erick Munguía Martínez</t>
  </si>
  <si>
    <t>Luis Castillo</t>
  </si>
  <si>
    <t>José Barradas</t>
  </si>
  <si>
    <t>Jorge Ramirez</t>
  </si>
  <si>
    <t>Luis Palacios</t>
  </si>
  <si>
    <t>Laura Enriquez</t>
  </si>
  <si>
    <t>Ivan Cuellar</t>
  </si>
  <si>
    <t>Orelia Robledo</t>
  </si>
  <si>
    <t>Victor Aguilar</t>
  </si>
  <si>
    <t>Guadalupe Cruz</t>
  </si>
  <si>
    <t>Imelda González</t>
  </si>
  <si>
    <t>Luis Martin Villa</t>
  </si>
  <si>
    <t>Homero Robledo</t>
  </si>
  <si>
    <t>Santiago Yepez</t>
  </si>
  <si>
    <t>José Ventura Mata</t>
  </si>
  <si>
    <t>Francisco Javier Muñiz Quiroz</t>
  </si>
  <si>
    <t>Josue Tejeda Hernández</t>
  </si>
  <si>
    <t>Jonathan Velazquez</t>
  </si>
  <si>
    <t>Ivan Valde</t>
  </si>
  <si>
    <t>Ivan Valdez</t>
  </si>
  <si>
    <t xml:space="preserve">Diana </t>
  </si>
  <si>
    <t>Entrada</t>
  </si>
  <si>
    <t>Salida</t>
  </si>
  <si>
    <t>DOMINGO</t>
  </si>
  <si>
    <t>JUEVES</t>
  </si>
  <si>
    <t>VIERNES</t>
  </si>
  <si>
    <t>SABADO</t>
  </si>
  <si>
    <t>LUNES</t>
  </si>
  <si>
    <t>MARTES</t>
  </si>
  <si>
    <t>MIERCOLES</t>
  </si>
  <si>
    <t>BONO X PROD.</t>
  </si>
  <si>
    <t>HRS</t>
  </si>
  <si>
    <t xml:space="preserve">BORBONIO CASTAÑEDO JOSE MANUEL </t>
  </si>
  <si>
    <t>SUELDO</t>
  </si>
  <si>
    <t>BARREDORAS</t>
  </si>
  <si>
    <t>MANTENIMIENTO</t>
  </si>
  <si>
    <t>FECHA DE INGRESO</t>
  </si>
  <si>
    <t>GAPS880328T84</t>
  </si>
  <si>
    <t>GARZA PEREZ SERGIO</t>
  </si>
  <si>
    <t>MIRON LLANOS ANGEL SANTIAGO</t>
  </si>
  <si>
    <t>Vázquez Cruz José Antonio</t>
  </si>
  <si>
    <t>Abonar impuestos por fuera</t>
  </si>
  <si>
    <t>Se descuenta IMSS</t>
  </si>
  <si>
    <t>DUDA CON LA FALTA</t>
  </si>
  <si>
    <t>DUDA FALTA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</si>
</sst>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00"/>
    <numFmt numFmtId="168" formatCode="_-[$$-80A]* #,##0.00_-;\-[$$-80A]* #,##0.00_-;_-[$$-80A]* &quot;-&quot;??_-;_-@_-"/>
    <numFmt numFmtId="169" formatCode="_-* #,##0_-;\-* #,##0_-;_-* &quot;-&quot;??_-;_-@_-"/>
    <numFmt numFmtId="170" formatCode="dd\-mm\-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ED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ED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99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391">
    <xf numFmtId="0" fontId="0" fillId="0" borderId="0" xfId="0"/>
    <xf numFmtId="0" fontId="0" fillId="0" borderId="0" xfId="0" applyAlignment="1">
      <alignment horizontal="center" vertical="center"/>
    </xf>
    <xf numFmtId="165" fontId="5" fillId="0" borderId="0" xfId="0" applyNumberFormat="1" applyFont="1"/>
    <xf numFmtId="0" fontId="4" fillId="4" borderId="15" xfId="0" applyFont="1" applyFill="1" applyBorder="1" applyAlignment="1">
      <alignment horizontal="center" vertical="center"/>
    </xf>
    <xf numFmtId="20" fontId="0" fillId="0" borderId="0" xfId="0" applyNumberFormat="1"/>
    <xf numFmtId="0" fontId="9" fillId="0" borderId="0" xfId="0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11" borderId="1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4" fontId="3" fillId="0" borderId="18" xfId="1" applyFont="1" applyBorder="1"/>
    <xf numFmtId="44" fontId="3" fillId="0" borderId="21" xfId="1" applyFont="1" applyBorder="1"/>
    <xf numFmtId="0" fontId="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13" borderId="30" xfId="0" applyFont="1" applyFill="1" applyBorder="1" applyAlignment="1" applyProtection="1">
      <alignment horizontal="center" wrapText="1"/>
      <protection locked="0"/>
    </xf>
    <xf numFmtId="0" fontId="11" fillId="13" borderId="31" xfId="0" applyFont="1" applyFill="1" applyBorder="1" applyAlignment="1" applyProtection="1">
      <alignment horizontal="center" wrapText="1"/>
      <protection locked="0"/>
    </xf>
    <xf numFmtId="14" fontId="11" fillId="13" borderId="31" xfId="0" applyNumberFormat="1" applyFont="1" applyFill="1" applyBorder="1" applyAlignment="1" applyProtection="1">
      <alignment horizontal="center" wrapText="1"/>
      <protection locked="0"/>
    </xf>
    <xf numFmtId="3" fontId="11" fillId="13" borderId="31" xfId="0" applyNumberFormat="1" applyFont="1" applyFill="1" applyBorder="1" applyAlignment="1" applyProtection="1">
      <alignment horizontal="center" wrapText="1"/>
      <protection locked="0"/>
    </xf>
    <xf numFmtId="4" fontId="11" fillId="13" borderId="31" xfId="0" applyNumberFormat="1" applyFont="1" applyFill="1" applyBorder="1" applyAlignment="1" applyProtection="1">
      <alignment horizontal="center" wrapText="1"/>
      <protection locked="0"/>
    </xf>
    <xf numFmtId="167" fontId="11" fillId="13" borderId="31" xfId="0" applyNumberFormat="1" applyFont="1" applyFill="1" applyBorder="1" applyAlignment="1" applyProtection="1">
      <alignment horizontal="center" wrapText="1"/>
      <protection locked="0"/>
    </xf>
    <xf numFmtId="20" fontId="11" fillId="13" borderId="31" xfId="0" applyNumberFormat="1" applyFont="1" applyFill="1" applyBorder="1" applyAlignment="1" applyProtection="1">
      <alignment horizontal="center" wrapText="1"/>
      <protection locked="0"/>
    </xf>
    <xf numFmtId="0" fontId="0" fillId="0" borderId="32" xfId="0" applyBorder="1" applyAlignment="1">
      <alignment horizontal="center"/>
    </xf>
    <xf numFmtId="14" fontId="0" fillId="0" borderId="0" xfId="0" applyNumberFormat="1" applyAlignment="1">
      <alignment horizontal="center"/>
    </xf>
    <xf numFmtId="166" fontId="0" fillId="10" borderId="18" xfId="0" applyNumberFormat="1" applyFill="1" applyBorder="1"/>
    <xf numFmtId="44" fontId="0" fillId="5" borderId="18" xfId="1" applyFont="1" applyFill="1" applyBorder="1"/>
    <xf numFmtId="44" fontId="0" fillId="5" borderId="21" xfId="1" applyFont="1" applyFill="1" applyBorder="1"/>
    <xf numFmtId="0" fontId="0" fillId="5" borderId="0" xfId="0" applyFill="1" applyAlignment="1">
      <alignment horizontal="center"/>
    </xf>
    <xf numFmtId="0" fontId="10" fillId="0" borderId="0" xfId="0" applyFont="1" applyAlignment="1">
      <alignment vertical="center"/>
    </xf>
    <xf numFmtId="20" fontId="0" fillId="5" borderId="0" xfId="0" applyNumberFormat="1" applyFill="1" applyAlignment="1">
      <alignment horizontal="center"/>
    </xf>
    <xf numFmtId="49" fontId="12" fillId="15" borderId="33" xfId="0" applyNumberFormat="1" applyFont="1" applyFill="1" applyBorder="1" applyAlignment="1">
      <alignment horizontal="center" vertical="center"/>
    </xf>
    <xf numFmtId="0" fontId="12" fillId="16" borderId="33" xfId="0" applyFont="1" applyFill="1" applyBorder="1" applyAlignment="1">
      <alignment horizontal="left" vertical="center"/>
    </xf>
    <xf numFmtId="49" fontId="12" fillId="16" borderId="33" xfId="0" applyNumberFormat="1" applyFont="1" applyFill="1" applyBorder="1" applyAlignment="1">
      <alignment horizontal="left" vertical="center"/>
    </xf>
    <xf numFmtId="14" fontId="12" fillId="16" borderId="33" xfId="0" applyNumberFormat="1" applyFont="1" applyFill="1" applyBorder="1" applyAlignment="1">
      <alignment horizontal="left" vertical="center"/>
    </xf>
    <xf numFmtId="19" fontId="12" fillId="16" borderId="33" xfId="0" applyNumberFormat="1" applyFont="1" applyFill="1" applyBorder="1" applyAlignment="1">
      <alignment horizontal="left" vertical="center"/>
    </xf>
    <xf numFmtId="49" fontId="13" fillId="5" borderId="33" xfId="0" applyNumberFormat="1" applyFont="1" applyFill="1" applyBorder="1" applyAlignment="1">
      <alignment horizontal="center" vertical="center"/>
    </xf>
    <xf numFmtId="49" fontId="12" fillId="16" borderId="33" xfId="0" applyNumberFormat="1" applyFont="1" applyFill="1" applyBorder="1" applyAlignment="1">
      <alignment horizontal="center" vertical="center"/>
    </xf>
    <xf numFmtId="0" fontId="0" fillId="17" borderId="17" xfId="0" applyFill="1" applyBorder="1" applyAlignment="1">
      <alignment horizontal="center" vertical="center"/>
    </xf>
    <xf numFmtId="0" fontId="0" fillId="17" borderId="20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/>
    </xf>
    <xf numFmtId="0" fontId="0" fillId="18" borderId="0" xfId="0" applyFill="1" applyAlignment="1">
      <alignment horizontal="center"/>
    </xf>
    <xf numFmtId="0" fontId="0" fillId="8" borderId="0" xfId="0" applyFill="1"/>
    <xf numFmtId="0" fontId="4" fillId="0" borderId="28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44" fontId="4" fillId="0" borderId="21" xfId="1" applyFont="1" applyBorder="1" applyAlignment="1"/>
    <xf numFmtId="0" fontId="0" fillId="3" borderId="0" xfId="0" applyFill="1" applyAlignment="1">
      <alignment horizontal="center"/>
    </xf>
    <xf numFmtId="44" fontId="4" fillId="5" borderId="26" xfId="0" applyNumberFormat="1" applyFont="1" applyFill="1" applyBorder="1"/>
    <xf numFmtId="0" fontId="4" fillId="4" borderId="26" xfId="0" applyFont="1" applyFill="1" applyBorder="1" applyAlignment="1">
      <alignment horizontal="center"/>
    </xf>
    <xf numFmtId="14" fontId="0" fillId="17" borderId="21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11" borderId="2" xfId="0" applyFont="1" applyFill="1" applyBorder="1" applyAlignment="1">
      <alignment vertical="center"/>
    </xf>
    <xf numFmtId="0" fontId="10" fillId="11" borderId="3" xfId="0" applyFont="1" applyFill="1" applyBorder="1" applyAlignment="1">
      <alignment vertical="center"/>
    </xf>
    <xf numFmtId="0" fontId="10" fillId="11" borderId="10" xfId="0" applyFont="1" applyFill="1" applyBorder="1" applyAlignment="1">
      <alignment vertical="center"/>
    </xf>
    <xf numFmtId="0" fontId="10" fillId="11" borderId="25" xfId="0" applyFont="1" applyFill="1" applyBorder="1" applyAlignment="1">
      <alignment vertical="center"/>
    </xf>
    <xf numFmtId="20" fontId="0" fillId="6" borderId="0" xfId="0" applyNumberFormat="1" applyFill="1" applyAlignment="1">
      <alignment horizontal="center"/>
    </xf>
    <xf numFmtId="0" fontId="0" fillId="17" borderId="21" xfId="0" applyFill="1" applyBorder="1"/>
    <xf numFmtId="0" fontId="0" fillId="17" borderId="23" xfId="0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17" borderId="21" xfId="0" applyFill="1" applyBorder="1" applyAlignment="1">
      <alignment vertical="center"/>
    </xf>
    <xf numFmtId="0" fontId="0" fillId="17" borderId="29" xfId="0" applyFill="1" applyBorder="1" applyAlignment="1">
      <alignment vertical="center"/>
    </xf>
    <xf numFmtId="16" fontId="7" fillId="4" borderId="26" xfId="0" applyNumberFormat="1" applyFont="1" applyFill="1" applyBorder="1" applyAlignment="1">
      <alignment horizontal="center" vertical="center"/>
    </xf>
    <xf numFmtId="0" fontId="0" fillId="17" borderId="35" xfId="0" applyFill="1" applyBorder="1" applyAlignment="1">
      <alignment vertical="center"/>
    </xf>
    <xf numFmtId="44" fontId="4" fillId="0" borderId="18" xfId="1" applyFont="1" applyBorder="1" applyAlignment="1"/>
    <xf numFmtId="44" fontId="4" fillId="0" borderId="29" xfId="1" applyFont="1" applyBorder="1" applyAlignment="1"/>
    <xf numFmtId="0" fontId="6" fillId="4" borderId="6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20" fontId="4" fillId="7" borderId="36" xfId="0" applyNumberFormat="1" applyFont="1" applyFill="1" applyBorder="1" applyAlignment="1">
      <alignment horizontal="center" vertical="center"/>
    </xf>
    <xf numFmtId="20" fontId="4" fillId="7" borderId="37" xfId="0" applyNumberFormat="1" applyFont="1" applyFill="1" applyBorder="1" applyAlignment="1">
      <alignment horizontal="center" vertical="center"/>
    </xf>
    <xf numFmtId="164" fontId="8" fillId="21" borderId="19" xfId="0" applyNumberFormat="1" applyFont="1" applyFill="1" applyBorder="1" applyAlignment="1">
      <alignment horizontal="center" vertical="center"/>
    </xf>
    <xf numFmtId="0" fontId="0" fillId="17" borderId="24" xfId="0" applyFill="1" applyBorder="1" applyAlignment="1">
      <alignment horizontal="center"/>
    </xf>
    <xf numFmtId="166" fontId="0" fillId="10" borderId="29" xfId="0" applyNumberFormat="1" applyFill="1" applyBorder="1"/>
    <xf numFmtId="0" fontId="10" fillId="0" borderId="10" xfId="0" applyFont="1" applyBorder="1" applyAlignment="1">
      <alignment vertical="center"/>
    </xf>
    <xf numFmtId="0" fontId="0" fillId="17" borderId="8" xfId="0" applyFill="1" applyBorder="1"/>
    <xf numFmtId="0" fontId="0" fillId="17" borderId="14" xfId="0" applyFill="1" applyBorder="1"/>
    <xf numFmtId="14" fontId="4" fillId="17" borderId="29" xfId="0" applyNumberFormat="1" applyFont="1" applyFill="1" applyBorder="1" applyAlignment="1">
      <alignment horizontal="center" vertical="center"/>
    </xf>
    <xf numFmtId="0" fontId="0" fillId="17" borderId="39" xfId="0" applyFill="1" applyBorder="1"/>
    <xf numFmtId="0" fontId="0" fillId="20" borderId="0" xfId="0" applyFill="1" applyAlignment="1">
      <alignment horizontal="center"/>
    </xf>
    <xf numFmtId="0" fontId="0" fillId="14" borderId="0" xfId="0" applyFill="1" applyAlignment="1">
      <alignment horizontal="center"/>
    </xf>
    <xf numFmtId="164" fontId="8" fillId="0" borderId="0" xfId="0" applyNumberFormat="1" applyFont="1" applyAlignment="1">
      <alignment horizontal="left" vertical="center"/>
    </xf>
    <xf numFmtId="0" fontId="0" fillId="19" borderId="0" xfId="0" applyFill="1" applyAlignment="1">
      <alignment horizontal="center"/>
    </xf>
    <xf numFmtId="44" fontId="1" fillId="0" borderId="18" xfId="1" applyFont="1" applyFill="1" applyBorder="1" applyAlignment="1">
      <alignment horizontal="center" vertical="center"/>
    </xf>
    <xf numFmtId="44" fontId="1" fillId="0" borderId="21" xfId="1" applyFont="1" applyFill="1" applyBorder="1" applyAlignment="1">
      <alignment horizontal="center" vertical="center"/>
    </xf>
    <xf numFmtId="168" fontId="8" fillId="0" borderId="19" xfId="0" applyNumberFormat="1" applyFont="1" applyBorder="1" applyAlignment="1">
      <alignment horizontal="center" vertical="center"/>
    </xf>
    <xf numFmtId="168" fontId="0" fillId="0" borderId="26" xfId="0" applyNumberFormat="1" applyBorder="1" applyAlignment="1">
      <alignment horizontal="center"/>
    </xf>
    <xf numFmtId="168" fontId="8" fillId="0" borderId="6" xfId="0" applyNumberFormat="1" applyFont="1" applyBorder="1" applyAlignment="1">
      <alignment horizontal="center" vertical="center"/>
    </xf>
    <xf numFmtId="168" fontId="8" fillId="0" borderId="17" xfId="0" applyNumberFormat="1" applyFont="1" applyBorder="1" applyAlignment="1">
      <alignment horizontal="center" vertical="center"/>
    </xf>
    <xf numFmtId="168" fontId="0" fillId="0" borderId="0" xfId="0" applyNumberFormat="1"/>
    <xf numFmtId="168" fontId="8" fillId="0" borderId="11" xfId="0" applyNumberFormat="1" applyFont="1" applyBorder="1" applyAlignment="1">
      <alignment horizontal="center" vertical="center"/>
    </xf>
    <xf numFmtId="168" fontId="8" fillId="0" borderId="7" xfId="0" applyNumberFormat="1" applyFont="1" applyBorder="1" applyAlignment="1">
      <alignment horizontal="center" vertical="center"/>
    </xf>
    <xf numFmtId="168" fontId="8" fillId="0" borderId="26" xfId="0" applyNumberFormat="1" applyFont="1" applyBorder="1" applyAlignment="1">
      <alignment horizontal="center" vertical="center"/>
    </xf>
    <xf numFmtId="0" fontId="4" fillId="17" borderId="0" xfId="0" applyFont="1" applyFill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/>
    </xf>
    <xf numFmtId="14" fontId="0" fillId="17" borderId="29" xfId="0" applyNumberFormat="1" applyFill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44" fontId="0" fillId="0" borderId="18" xfId="1" applyFont="1" applyBorder="1"/>
    <xf numFmtId="44" fontId="1" fillId="0" borderId="18" xfId="1" applyFont="1" applyBorder="1"/>
    <xf numFmtId="44" fontId="0" fillId="0" borderId="18" xfId="1" applyFont="1" applyFill="1" applyBorder="1"/>
    <xf numFmtId="44" fontId="0" fillId="6" borderId="18" xfId="1" applyFont="1" applyFill="1" applyBorder="1"/>
    <xf numFmtId="44" fontId="0" fillId="0" borderId="21" xfId="1" applyFont="1" applyBorder="1"/>
    <xf numFmtId="44" fontId="1" fillId="0" borderId="21" xfId="1" applyFont="1" applyBorder="1"/>
    <xf numFmtId="44" fontId="0" fillId="6" borderId="21" xfId="1" applyFont="1" applyFill="1" applyBorder="1"/>
    <xf numFmtId="44" fontId="0" fillId="0" borderId="21" xfId="1" applyFont="1" applyFill="1" applyBorder="1"/>
    <xf numFmtId="44" fontId="0" fillId="0" borderId="29" xfId="1" applyFont="1" applyBorder="1"/>
    <xf numFmtId="44" fontId="0" fillId="5" borderId="29" xfId="1" applyFont="1" applyFill="1" applyBorder="1"/>
    <xf numFmtId="44" fontId="1" fillId="0" borderId="29" xfId="1" applyFont="1" applyBorder="1"/>
    <xf numFmtId="44" fontId="0" fillId="0" borderId="29" xfId="1" applyFont="1" applyFill="1" applyBorder="1"/>
    <xf numFmtId="44" fontId="3" fillId="0" borderId="29" xfId="1" applyFont="1" applyBorder="1"/>
    <xf numFmtId="44" fontId="0" fillId="6" borderId="29" xfId="1" applyFont="1" applyFill="1" applyBorder="1"/>
    <xf numFmtId="14" fontId="0" fillId="17" borderId="18" xfId="0" applyNumberFormat="1" applyFill="1" applyBorder="1" applyAlignment="1">
      <alignment horizontal="center" vertical="center"/>
    </xf>
    <xf numFmtId="0" fontId="4" fillId="0" borderId="0" xfId="0" applyFont="1"/>
    <xf numFmtId="0" fontId="4" fillId="6" borderId="1" xfId="0" applyFont="1" applyFill="1" applyBorder="1" applyAlignment="1">
      <alignment horizontal="center" vertical="center" wrapText="1"/>
    </xf>
    <xf numFmtId="166" fontId="4" fillId="6" borderId="38" xfId="0" applyNumberFormat="1" applyFont="1" applyFill="1" applyBorder="1"/>
    <xf numFmtId="44" fontId="4" fillId="6" borderId="38" xfId="0" applyNumberFormat="1" applyFont="1" applyFill="1" applyBorder="1"/>
    <xf numFmtId="44" fontId="4" fillId="6" borderId="0" xfId="0" applyNumberFormat="1" applyFont="1" applyFill="1"/>
    <xf numFmtId="0" fontId="6" fillId="4" borderId="0" xfId="0" applyFont="1" applyFill="1" applyAlignment="1">
      <alignment horizontal="center" vertical="center"/>
    </xf>
    <xf numFmtId="0" fontId="8" fillId="17" borderId="39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0" borderId="0" xfId="0" applyFont="1"/>
    <xf numFmtId="165" fontId="20" fillId="0" borderId="0" xfId="0" applyNumberFormat="1" applyFont="1"/>
    <xf numFmtId="0" fontId="19" fillId="3" borderId="4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4" fontId="21" fillId="22" borderId="42" xfId="0" applyNumberFormat="1" applyFont="1" applyFill="1" applyBorder="1" applyAlignment="1">
      <alignment horizontal="center" vertical="center"/>
    </xf>
    <xf numFmtId="164" fontId="22" fillId="0" borderId="42" xfId="0" applyNumberFormat="1" applyFont="1" applyBorder="1" applyAlignment="1">
      <alignment horizontal="center" vertical="center"/>
    </xf>
    <xf numFmtId="0" fontId="19" fillId="22" borderId="42" xfId="0" applyFont="1" applyFill="1" applyBorder="1" applyAlignment="1">
      <alignment vertical="center"/>
    </xf>
    <xf numFmtId="14" fontId="21" fillId="17" borderId="42" xfId="0" applyNumberFormat="1" applyFont="1" applyFill="1" applyBorder="1" applyAlignment="1">
      <alignment horizontal="center" vertical="center"/>
    </xf>
    <xf numFmtId="0" fontId="19" fillId="12" borderId="42" xfId="0" applyFont="1" applyFill="1" applyBorder="1" applyAlignment="1">
      <alignment horizontal="center" vertical="center"/>
    </xf>
    <xf numFmtId="14" fontId="21" fillId="12" borderId="42" xfId="0" applyNumberFormat="1" applyFont="1" applyFill="1" applyBorder="1" applyAlignment="1">
      <alignment horizontal="center" vertical="center"/>
    </xf>
    <xf numFmtId="0" fontId="19" fillId="12" borderId="42" xfId="0" applyFont="1" applyFill="1" applyBorder="1" applyAlignment="1">
      <alignment vertical="center"/>
    </xf>
    <xf numFmtId="0" fontId="19" fillId="22" borderId="42" xfId="0" applyFont="1" applyFill="1" applyBorder="1" applyAlignment="1">
      <alignment horizontal="left" vertical="center"/>
    </xf>
    <xf numFmtId="0" fontId="19" fillId="17" borderId="42" xfId="0" applyFont="1" applyFill="1" applyBorder="1" applyAlignment="1">
      <alignment horizontal="left" vertical="center"/>
    </xf>
    <xf numFmtId="0" fontId="19" fillId="12" borderId="42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17" borderId="43" xfId="0" applyFont="1" applyFill="1" applyBorder="1" applyAlignment="1">
      <alignment horizontal="left" vertical="center"/>
    </xf>
    <xf numFmtId="14" fontId="21" fillId="17" borderId="43" xfId="0" applyNumberFormat="1" applyFont="1" applyFill="1" applyBorder="1" applyAlignment="1">
      <alignment horizontal="center" vertical="center"/>
    </xf>
    <xf numFmtId="0" fontId="19" fillId="17" borderId="43" xfId="0" applyFont="1" applyFill="1" applyBorder="1" applyAlignment="1">
      <alignment vertical="center"/>
    </xf>
    <xf numFmtId="164" fontId="22" fillId="0" borderId="43" xfId="0" applyNumberFormat="1" applyFont="1" applyBorder="1" applyAlignment="1">
      <alignment horizontal="center" vertical="center"/>
    </xf>
    <xf numFmtId="0" fontId="19" fillId="22" borderId="44" xfId="0" applyFont="1" applyFill="1" applyBorder="1" applyAlignment="1">
      <alignment horizontal="left" vertical="center"/>
    </xf>
    <xf numFmtId="14" fontId="21" fillId="22" borderId="44" xfId="0" applyNumberFormat="1" applyFont="1" applyFill="1" applyBorder="1" applyAlignment="1">
      <alignment horizontal="center" vertical="center"/>
    </xf>
    <xf numFmtId="164" fontId="22" fillId="0" borderId="44" xfId="0" applyNumberFormat="1" applyFont="1" applyBorder="1" applyAlignment="1">
      <alignment horizontal="center" vertical="center"/>
    </xf>
    <xf numFmtId="0" fontId="19" fillId="12" borderId="43" xfId="0" applyFont="1" applyFill="1" applyBorder="1" applyAlignment="1">
      <alignment horizontal="left" vertical="center"/>
    </xf>
    <xf numFmtId="14" fontId="21" fillId="12" borderId="43" xfId="0" applyNumberFormat="1" applyFont="1" applyFill="1" applyBorder="1" applyAlignment="1">
      <alignment horizontal="center" vertical="center"/>
    </xf>
    <xf numFmtId="0" fontId="19" fillId="12" borderId="43" xfId="0" applyFont="1" applyFill="1" applyBorder="1" applyAlignment="1">
      <alignment vertical="center"/>
    </xf>
    <xf numFmtId="0" fontId="19" fillId="17" borderId="44" xfId="0" applyFont="1" applyFill="1" applyBorder="1" applyAlignment="1">
      <alignment horizontal="left" vertical="center"/>
    </xf>
    <xf numFmtId="14" fontId="21" fillId="17" borderId="44" xfId="0" applyNumberFormat="1" applyFont="1" applyFill="1" applyBorder="1" applyAlignment="1">
      <alignment horizontal="center" vertical="center"/>
    </xf>
    <xf numFmtId="43" fontId="19" fillId="0" borderId="0" xfId="3" applyFont="1"/>
    <xf numFmtId="43" fontId="20" fillId="0" borderId="0" xfId="3" applyFont="1"/>
    <xf numFmtId="43" fontId="22" fillId="0" borderId="42" xfId="3" applyFont="1" applyBorder="1"/>
    <xf numFmtId="43" fontId="21" fillId="0" borderId="42" xfId="3" applyFont="1" applyBorder="1" applyAlignment="1">
      <alignment vertical="center"/>
    </xf>
    <xf numFmtId="43" fontId="21" fillId="23" borderId="42" xfId="3" applyFont="1" applyFill="1" applyBorder="1" applyAlignment="1">
      <alignment vertical="center"/>
    </xf>
    <xf numFmtId="43" fontId="19" fillId="0" borderId="42" xfId="3" applyFont="1" applyBorder="1"/>
    <xf numFmtId="43" fontId="22" fillId="0" borderId="44" xfId="3" applyFont="1" applyBorder="1"/>
    <xf numFmtId="43" fontId="21" fillId="0" borderId="44" xfId="3" applyFont="1" applyBorder="1" applyAlignment="1">
      <alignment vertical="center"/>
    </xf>
    <xf numFmtId="43" fontId="21" fillId="23" borderId="44" xfId="3" applyFont="1" applyFill="1" applyBorder="1" applyAlignment="1">
      <alignment vertical="center"/>
    </xf>
    <xf numFmtId="43" fontId="19" fillId="0" borderId="44" xfId="3" applyFont="1" applyBorder="1"/>
    <xf numFmtId="43" fontId="19" fillId="23" borderId="51" xfId="3" applyFont="1" applyFill="1" applyBorder="1"/>
    <xf numFmtId="43" fontId="21" fillId="10" borderId="49" xfId="3" applyFont="1" applyFill="1" applyBorder="1"/>
    <xf numFmtId="43" fontId="22" fillId="0" borderId="43" xfId="3" applyFont="1" applyBorder="1"/>
    <xf numFmtId="43" fontId="21" fillId="0" borderId="43" xfId="3" applyFont="1" applyBorder="1" applyAlignment="1">
      <alignment vertical="center"/>
    </xf>
    <xf numFmtId="43" fontId="21" fillId="23" borderId="43" xfId="3" applyFont="1" applyFill="1" applyBorder="1" applyAlignment="1">
      <alignment vertical="center"/>
    </xf>
    <xf numFmtId="43" fontId="19" fillId="0" borderId="43" xfId="3" applyFont="1" applyBorder="1"/>
    <xf numFmtId="43" fontId="19" fillId="0" borderId="42" xfId="3" applyFont="1" applyFill="1" applyBorder="1"/>
    <xf numFmtId="43" fontId="24" fillId="0" borderId="42" xfId="3" applyFont="1" applyBorder="1"/>
    <xf numFmtId="43" fontId="19" fillId="18" borderId="42" xfId="3" applyFont="1" applyFill="1" applyBorder="1"/>
    <xf numFmtId="43" fontId="19" fillId="6" borderId="42" xfId="3" applyFont="1" applyFill="1" applyBorder="1" applyAlignment="1">
      <alignment horizontal="center" vertical="center"/>
    </xf>
    <xf numFmtId="43" fontId="19" fillId="0" borderId="44" xfId="3" applyFont="1" applyFill="1" applyBorder="1"/>
    <xf numFmtId="43" fontId="24" fillId="0" borderId="44" xfId="3" applyFont="1" applyBorder="1"/>
    <xf numFmtId="43" fontId="19" fillId="18" borderId="44" xfId="3" applyFont="1" applyFill="1" applyBorder="1"/>
    <xf numFmtId="43" fontId="19" fillId="6" borderId="44" xfId="3" applyFont="1" applyFill="1" applyBorder="1" applyAlignment="1">
      <alignment horizontal="center" vertical="center"/>
    </xf>
    <xf numFmtId="43" fontId="19" fillId="0" borderId="43" xfId="3" applyFont="1" applyFill="1" applyBorder="1"/>
    <xf numFmtId="43" fontId="24" fillId="0" borderId="43" xfId="3" applyFont="1" applyBorder="1"/>
    <xf numFmtId="43" fontId="19" fillId="18" borderId="43" xfId="3" applyFont="1" applyFill="1" applyBorder="1"/>
    <xf numFmtId="43" fontId="19" fillId="6" borderId="43" xfId="3" applyFont="1" applyFill="1" applyBorder="1" applyAlignment="1">
      <alignment horizontal="center" vertical="center"/>
    </xf>
    <xf numFmtId="43" fontId="21" fillId="0" borderId="0" xfId="3" applyFont="1"/>
    <xf numFmtId="43" fontId="21" fillId="0" borderId="0" xfId="3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43" fontId="19" fillId="18" borderId="53" xfId="3" applyFont="1" applyFill="1" applyBorder="1"/>
    <xf numFmtId="169" fontId="23" fillId="0" borderId="43" xfId="3" applyNumberFormat="1" applyFont="1" applyFill="1" applyBorder="1" applyAlignment="1">
      <alignment horizontal="center"/>
    </xf>
    <xf numFmtId="169" fontId="23" fillId="0" borderId="42" xfId="3" applyNumberFormat="1" applyFont="1" applyFill="1" applyBorder="1" applyAlignment="1">
      <alignment horizontal="center"/>
    </xf>
    <xf numFmtId="169" fontId="23" fillId="0" borderId="44" xfId="3" applyNumberFormat="1" applyFont="1" applyFill="1" applyBorder="1" applyAlignment="1">
      <alignment horizontal="center"/>
    </xf>
    <xf numFmtId="169" fontId="19" fillId="0" borderId="0" xfId="3" applyNumberFormat="1" applyFont="1" applyAlignment="1">
      <alignment horizontal="center"/>
    </xf>
    <xf numFmtId="43" fontId="19" fillId="23" borderId="43" xfId="3" applyFont="1" applyFill="1" applyBorder="1"/>
    <xf numFmtId="43" fontId="21" fillId="10" borderId="43" xfId="3" applyFont="1" applyFill="1" applyBorder="1"/>
    <xf numFmtId="166" fontId="23" fillId="0" borderId="47" xfId="0" applyNumberFormat="1" applyFont="1" applyBorder="1" applyAlignment="1">
      <alignment horizontal="left" vertical="center" wrapText="1"/>
    </xf>
    <xf numFmtId="43" fontId="19" fillId="23" borderId="42" xfId="3" applyFont="1" applyFill="1" applyBorder="1"/>
    <xf numFmtId="43" fontId="21" fillId="10" borderId="42" xfId="3" applyFont="1" applyFill="1" applyBorder="1"/>
    <xf numFmtId="166" fontId="23" fillId="0" borderId="45" xfId="0" applyNumberFormat="1" applyFont="1" applyBorder="1" applyAlignment="1">
      <alignment horizontal="left" vertical="center" wrapText="1"/>
    </xf>
    <xf numFmtId="43" fontId="19" fillId="23" borderId="44" xfId="3" applyFont="1" applyFill="1" applyBorder="1"/>
    <xf numFmtId="43" fontId="21" fillId="10" borderId="44" xfId="3" applyFont="1" applyFill="1" applyBorder="1"/>
    <xf numFmtId="0" fontId="21" fillId="23" borderId="42" xfId="0" applyFont="1" applyFill="1" applyBorder="1" applyAlignment="1">
      <alignment horizontal="center" vertical="center"/>
    </xf>
    <xf numFmtId="0" fontId="21" fillId="23" borderId="42" xfId="0" applyFont="1" applyFill="1" applyBorder="1" applyAlignment="1">
      <alignment horizontal="left" vertical="center"/>
    </xf>
    <xf numFmtId="0" fontId="21" fillId="23" borderId="42" xfId="0" applyFont="1" applyFill="1" applyBorder="1" applyAlignment="1">
      <alignment horizontal="center" vertical="center" wrapText="1"/>
    </xf>
    <xf numFmtId="170" fontId="26" fillId="23" borderId="42" xfId="0" applyNumberFormat="1" applyFont="1" applyFill="1" applyBorder="1" applyAlignment="1">
      <alignment horizontal="center" vertical="center"/>
    </xf>
    <xf numFmtId="43" fontId="21" fillId="23" borderId="42" xfId="3" applyFont="1" applyFill="1" applyBorder="1" applyAlignment="1">
      <alignment horizontal="center" vertical="center" wrapText="1"/>
    </xf>
    <xf numFmtId="43" fontId="21" fillId="23" borderId="42" xfId="3" applyFont="1" applyFill="1" applyBorder="1" applyAlignment="1">
      <alignment horizontal="center" vertical="center"/>
    </xf>
    <xf numFmtId="169" fontId="21" fillId="23" borderId="42" xfId="3" applyNumberFormat="1" applyFont="1" applyFill="1" applyBorder="1" applyAlignment="1">
      <alignment horizontal="center" vertical="center" wrapText="1"/>
    </xf>
    <xf numFmtId="0" fontId="21" fillId="4" borderId="42" xfId="2" applyFont="1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/>
    </xf>
    <xf numFmtId="169" fontId="21" fillId="4" borderId="42" xfId="3" applyNumberFormat="1" applyFont="1" applyFill="1" applyBorder="1" applyAlignment="1">
      <alignment horizontal="center"/>
    </xf>
    <xf numFmtId="0" fontId="19" fillId="14" borderId="54" xfId="0" applyFont="1" applyFill="1" applyBorder="1" applyAlignment="1">
      <alignment horizontal="center" vertical="center"/>
    </xf>
    <xf numFmtId="164" fontId="22" fillId="0" borderId="55" xfId="0" applyNumberFormat="1" applyFont="1" applyBorder="1" applyAlignment="1">
      <alignment horizontal="center" vertical="center"/>
    </xf>
    <xf numFmtId="169" fontId="23" fillId="0" borderId="55" xfId="3" applyNumberFormat="1" applyFont="1" applyFill="1" applyBorder="1" applyAlignment="1">
      <alignment horizontal="center"/>
    </xf>
    <xf numFmtId="43" fontId="22" fillId="0" borderId="55" xfId="3" applyFont="1" applyBorder="1"/>
    <xf numFmtId="43" fontId="19" fillId="0" borderId="55" xfId="3" applyFont="1" applyBorder="1"/>
    <xf numFmtId="43" fontId="21" fillId="0" borderId="55" xfId="3" applyFont="1" applyBorder="1" applyAlignment="1">
      <alignment vertical="center"/>
    </xf>
    <xf numFmtId="43" fontId="21" fillId="23" borderId="55" xfId="3" applyFont="1" applyFill="1" applyBorder="1" applyAlignment="1">
      <alignment vertical="center"/>
    </xf>
    <xf numFmtId="43" fontId="19" fillId="23" borderId="55" xfId="3" applyFont="1" applyFill="1" applyBorder="1"/>
    <xf numFmtId="43" fontId="21" fillId="10" borderId="55" xfId="3" applyFont="1" applyFill="1" applyBorder="1"/>
    <xf numFmtId="43" fontId="19" fillId="0" borderId="55" xfId="3" applyFont="1" applyFill="1" applyBorder="1"/>
    <xf numFmtId="43" fontId="24" fillId="0" borderId="55" xfId="3" applyFont="1" applyBorder="1"/>
    <xf numFmtId="43" fontId="19" fillId="18" borderId="55" xfId="3" applyFont="1" applyFill="1" applyBorder="1"/>
    <xf numFmtId="43" fontId="19" fillId="6" borderId="55" xfId="3" applyFont="1" applyFill="1" applyBorder="1" applyAlignment="1">
      <alignment horizontal="center" vertical="center"/>
    </xf>
    <xf numFmtId="14" fontId="21" fillId="17" borderId="55" xfId="0" applyNumberFormat="1" applyFont="1" applyFill="1" applyBorder="1" applyAlignment="1">
      <alignment horizontal="center" vertical="center"/>
    </xf>
    <xf numFmtId="0" fontId="19" fillId="17" borderId="48" xfId="0" applyFont="1" applyFill="1" applyBorder="1" applyAlignment="1">
      <alignment horizontal="left" vertical="center"/>
    </xf>
    <xf numFmtId="164" fontId="22" fillId="5" borderId="43" xfId="0" applyNumberFormat="1" applyFont="1" applyFill="1" applyBorder="1" applyAlignment="1">
      <alignment horizontal="center" vertical="center"/>
    </xf>
    <xf numFmtId="22" fontId="0" fillId="0" borderId="0" xfId="0" applyNumberFormat="1"/>
    <xf numFmtId="0" fontId="19" fillId="14" borderId="57" xfId="0" applyFont="1" applyFill="1" applyBorder="1" applyAlignment="1">
      <alignment horizontal="center" vertical="center"/>
    </xf>
    <xf numFmtId="0" fontId="19" fillId="14" borderId="58" xfId="0" applyFont="1" applyFill="1" applyBorder="1" applyAlignment="1">
      <alignment horizontal="center" vertical="center"/>
    </xf>
    <xf numFmtId="0" fontId="19" fillId="14" borderId="59" xfId="0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horizontal="center" vertical="center"/>
    </xf>
    <xf numFmtId="0" fontId="19" fillId="14" borderId="61" xfId="0" applyFont="1" applyFill="1" applyBorder="1" applyAlignment="1">
      <alignment horizontal="center" vertical="center"/>
    </xf>
    <xf numFmtId="0" fontId="19" fillId="14" borderId="48" xfId="0" applyFont="1" applyFill="1" applyBorder="1" applyAlignment="1">
      <alignment horizontal="center" vertical="center"/>
    </xf>
    <xf numFmtId="0" fontId="19" fillId="3" borderId="1" xfId="0" applyFont="1" applyFill="1" applyBorder="1"/>
    <xf numFmtId="0" fontId="19" fillId="3" borderId="2" xfId="0" applyFont="1" applyFill="1" applyBorder="1"/>
    <xf numFmtId="0" fontId="19" fillId="3" borderId="4" xfId="0" applyFont="1" applyFill="1" applyBorder="1"/>
    <xf numFmtId="0" fontId="19" fillId="3" borderId="0" xfId="0" applyFont="1" applyFill="1"/>
    <xf numFmtId="0" fontId="21" fillId="4" borderId="43" xfId="2" applyFont="1" applyFill="1" applyBorder="1" applyAlignment="1">
      <alignment horizontal="center" vertical="center"/>
    </xf>
    <xf numFmtId="0" fontId="21" fillId="5" borderId="43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164" fontId="19" fillId="0" borderId="2" xfId="0" applyNumberFormat="1" applyFont="1" applyBorder="1"/>
    <xf numFmtId="0" fontId="19" fillId="0" borderId="0" xfId="0" applyFont="1" applyAlignment="1">
      <alignment horizontal="center" vertical="center"/>
    </xf>
    <xf numFmtId="164" fontId="19" fillId="0" borderId="0" xfId="0" applyNumberFormat="1" applyFont="1"/>
    <xf numFmtId="164" fontId="21" fillId="0" borderId="0" xfId="0" applyNumberFormat="1" applyFont="1" applyAlignment="1">
      <alignment vertical="center" wrapText="1"/>
    </xf>
    <xf numFmtId="0" fontId="19" fillId="10" borderId="18" xfId="0" applyFont="1" applyFill="1" applyBorder="1"/>
    <xf numFmtId="0" fontId="19" fillId="12" borderId="21" xfId="0" applyFont="1" applyFill="1" applyBorder="1"/>
    <xf numFmtId="0" fontId="19" fillId="10" borderId="21" xfId="0" applyFont="1" applyFill="1" applyBorder="1" applyAlignment="1">
      <alignment horizontal="left" vertical="top"/>
    </xf>
    <xf numFmtId="0" fontId="19" fillId="10" borderId="21" xfId="0" applyFont="1" applyFill="1" applyBorder="1"/>
    <xf numFmtId="0" fontId="19" fillId="10" borderId="16" xfId="0" applyFont="1" applyFill="1" applyBorder="1"/>
    <xf numFmtId="0" fontId="19" fillId="12" borderId="22" xfId="0" applyFont="1" applyFill="1" applyBorder="1"/>
    <xf numFmtId="14" fontId="19" fillId="0" borderId="0" xfId="0" applyNumberFormat="1" applyFont="1" applyAlignment="1">
      <alignment horizontal="center" vertical="center"/>
    </xf>
    <xf numFmtId="19" fontId="27" fillId="0" borderId="0" xfId="0" applyNumberFormat="1" applyFont="1" applyAlignment="1">
      <alignment horizontal="center" vertical="center"/>
    </xf>
    <xf numFmtId="19" fontId="28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0" fontId="19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center"/>
    </xf>
    <xf numFmtId="164" fontId="0" fillId="0" borderId="0" xfId="0" applyNumberFormat="1"/>
    <xf numFmtId="0" fontId="19" fillId="10" borderId="17" xfId="0" applyFont="1" applyFill="1" applyBorder="1"/>
    <xf numFmtId="0" fontId="19" fillId="10" borderId="20" xfId="0" applyFont="1" applyFill="1" applyBorder="1"/>
    <xf numFmtId="164" fontId="22" fillId="24" borderId="43" xfId="0" applyNumberFormat="1" applyFont="1" applyFill="1" applyBorder="1" applyAlignment="1">
      <alignment horizontal="center" vertical="center"/>
    </xf>
    <xf numFmtId="43" fontId="21" fillId="4" borderId="43" xfId="3" applyFont="1" applyFill="1" applyBorder="1" applyAlignment="1">
      <alignment vertical="center"/>
    </xf>
    <xf numFmtId="43" fontId="19" fillId="4" borderId="43" xfId="3" applyFont="1" applyFill="1" applyBorder="1"/>
    <xf numFmtId="170" fontId="26" fillId="23" borderId="42" xfId="0" applyNumberFormat="1" applyFont="1" applyFill="1" applyBorder="1" applyAlignment="1">
      <alignment horizontal="center" vertical="center" wrapText="1"/>
    </xf>
    <xf numFmtId="43" fontId="26" fillId="23" borderId="42" xfId="3" applyFont="1" applyFill="1" applyBorder="1" applyAlignment="1">
      <alignment horizontal="center" vertical="center" wrapText="1"/>
    </xf>
    <xf numFmtId="0" fontId="29" fillId="0" borderId="0" xfId="0" applyFont="1"/>
    <xf numFmtId="169" fontId="26" fillId="23" borderId="42" xfId="3" applyNumberFormat="1" applyFont="1" applyFill="1" applyBorder="1" applyAlignment="1">
      <alignment horizontal="center" vertical="center" wrapText="1"/>
    </xf>
    <xf numFmtId="43" fontId="21" fillId="0" borderId="50" xfId="3" applyFont="1" applyBorder="1" applyAlignment="1">
      <alignment vertical="center"/>
    </xf>
    <xf numFmtId="0" fontId="26" fillId="23" borderId="55" xfId="0" applyFont="1" applyFill="1" applyBorder="1" applyAlignment="1">
      <alignment horizontal="center" vertical="center"/>
    </xf>
    <xf numFmtId="0" fontId="26" fillId="23" borderId="55" xfId="0" applyFont="1" applyFill="1" applyBorder="1" applyAlignment="1">
      <alignment horizontal="left" vertical="center"/>
    </xf>
    <xf numFmtId="0" fontId="19" fillId="9" borderId="42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14" fontId="19" fillId="0" borderId="42" xfId="0" applyNumberFormat="1" applyFont="1" applyBorder="1" applyAlignment="1">
      <alignment horizontal="center" vertical="center"/>
    </xf>
    <xf numFmtId="0" fontId="19" fillId="10" borderId="42" xfId="0" applyFont="1" applyFill="1" applyBorder="1"/>
    <xf numFmtId="14" fontId="19" fillId="12" borderId="42" xfId="0" applyNumberFormat="1" applyFont="1" applyFill="1" applyBorder="1" applyAlignment="1">
      <alignment horizontal="center" vertical="center"/>
    </xf>
    <xf numFmtId="0" fontId="19" fillId="12" borderId="42" xfId="0" applyFont="1" applyFill="1" applyBorder="1"/>
    <xf numFmtId="0" fontId="19" fillId="10" borderId="42" xfId="0" applyFont="1" applyFill="1" applyBorder="1" applyAlignment="1">
      <alignment horizontal="left" vertical="top"/>
    </xf>
    <xf numFmtId="43" fontId="19" fillId="0" borderId="0" xfId="0" applyNumberFormat="1" applyFont="1"/>
    <xf numFmtId="0" fontId="19" fillId="10" borderId="34" xfId="0" applyFont="1" applyFill="1" applyBorder="1"/>
    <xf numFmtId="43" fontId="30" fillId="0" borderId="0" xfId="3" applyFont="1"/>
    <xf numFmtId="0" fontId="19" fillId="22" borderId="42" xfId="0" applyFont="1" applyFill="1" applyBorder="1"/>
    <xf numFmtId="0" fontId="30" fillId="3" borderId="0" xfId="0" applyFont="1" applyFill="1" applyAlignment="1">
      <alignment horizontal="center"/>
    </xf>
    <xf numFmtId="14" fontId="19" fillId="0" borderId="42" xfId="0" applyNumberFormat="1" applyFont="1" applyBorder="1" applyAlignment="1">
      <alignment horizontal="left" vertical="center"/>
    </xf>
    <xf numFmtId="14" fontId="19" fillId="12" borderId="42" xfId="0" applyNumberFormat="1" applyFont="1" applyFill="1" applyBorder="1" applyAlignment="1">
      <alignment horizontal="left" vertical="center"/>
    </xf>
    <xf numFmtId="0" fontId="26" fillId="23" borderId="56" xfId="0" applyFont="1" applyFill="1" applyBorder="1" applyAlignment="1">
      <alignment horizontal="center" vertical="center" wrapText="1"/>
    </xf>
    <xf numFmtId="43" fontId="26" fillId="23" borderId="48" xfId="3" applyFont="1" applyFill="1" applyBorder="1" applyAlignment="1">
      <alignment horizontal="center" vertical="center" wrapText="1"/>
    </xf>
    <xf numFmtId="0" fontId="26" fillId="4" borderId="42" xfId="0" applyFont="1" applyFill="1" applyBorder="1" applyAlignment="1">
      <alignment horizontal="center"/>
    </xf>
    <xf numFmtId="164" fontId="19" fillId="0" borderId="67" xfId="0" applyNumberFormat="1" applyFont="1" applyBorder="1"/>
    <xf numFmtId="43" fontId="30" fillId="0" borderId="0" xfId="0" applyNumberFormat="1" applyFont="1"/>
    <xf numFmtId="0" fontId="19" fillId="23" borderId="0" xfId="0" applyFont="1" applyFill="1" applyAlignment="1">
      <alignment horizontal="center"/>
    </xf>
    <xf numFmtId="164" fontId="19" fillId="0" borderId="62" xfId="0" applyNumberFormat="1" applyFont="1" applyBorder="1"/>
    <xf numFmtId="164" fontId="19" fillId="0" borderId="65" xfId="0" applyNumberFormat="1" applyFont="1" applyBorder="1"/>
    <xf numFmtId="0" fontId="19" fillId="0" borderId="65" xfId="0" applyFont="1" applyBorder="1"/>
    <xf numFmtId="0" fontId="19" fillId="0" borderId="62" xfId="0" applyFont="1" applyBorder="1"/>
    <xf numFmtId="0" fontId="19" fillId="12" borderId="20" xfId="0" applyFont="1" applyFill="1" applyBorder="1"/>
    <xf numFmtId="0" fontId="19" fillId="0" borderId="63" xfId="0" applyFont="1" applyBorder="1"/>
    <xf numFmtId="164" fontId="24" fillId="0" borderId="62" xfId="0" applyNumberFormat="1" applyFont="1" applyBorder="1"/>
    <xf numFmtId="164" fontId="22" fillId="24" borderId="65" xfId="0" applyNumberFormat="1" applyFont="1" applyFill="1" applyBorder="1"/>
    <xf numFmtId="0" fontId="19" fillId="10" borderId="20" xfId="0" applyFont="1" applyFill="1" applyBorder="1" applyAlignment="1">
      <alignment horizontal="left" vertical="top"/>
    </xf>
    <xf numFmtId="164" fontId="22" fillId="0" borderId="62" xfId="0" applyNumberFormat="1" applyFont="1" applyBorder="1"/>
    <xf numFmtId="0" fontId="19" fillId="10" borderId="40" xfId="0" applyFont="1" applyFill="1" applyBorder="1"/>
    <xf numFmtId="0" fontId="19" fillId="12" borderId="41" xfId="0" applyFont="1" applyFill="1" applyBorder="1"/>
    <xf numFmtId="22" fontId="19" fillId="0" borderId="0" xfId="0" applyNumberFormat="1" applyFont="1"/>
    <xf numFmtId="1" fontId="19" fillId="0" borderId="62" xfId="3" applyNumberFormat="1" applyFont="1" applyBorder="1" applyAlignment="1">
      <alignment horizontal="center"/>
    </xf>
    <xf numFmtId="44" fontId="19" fillId="0" borderId="65" xfId="1" applyFont="1" applyBorder="1"/>
    <xf numFmtId="1" fontId="19" fillId="0" borderId="62" xfId="0" applyNumberFormat="1" applyFont="1" applyBorder="1"/>
    <xf numFmtId="44" fontId="19" fillId="0" borderId="0" xfId="1" applyFont="1"/>
    <xf numFmtId="1" fontId="22" fillId="0" borderId="62" xfId="3" applyNumberFormat="1" applyFont="1" applyBorder="1" applyAlignment="1">
      <alignment horizontal="center"/>
    </xf>
    <xf numFmtId="44" fontId="19" fillId="0" borderId="0" xfId="0" applyNumberFormat="1" applyFont="1"/>
    <xf numFmtId="1" fontId="19" fillId="0" borderId="62" xfId="0" applyNumberFormat="1" applyFont="1" applyBorder="1" applyAlignment="1">
      <alignment horizontal="center"/>
    </xf>
    <xf numFmtId="164" fontId="19" fillId="0" borderId="62" xfId="0" applyNumberFormat="1" applyFont="1" applyBorder="1" applyAlignment="1">
      <alignment horizontal="center"/>
    </xf>
    <xf numFmtId="164" fontId="24" fillId="0" borderId="62" xfId="0" applyNumberFormat="1" applyFont="1" applyBorder="1" applyAlignment="1">
      <alignment horizontal="center"/>
    </xf>
    <xf numFmtId="164" fontId="22" fillId="5" borderId="42" xfId="0" applyNumberFormat="1" applyFont="1" applyFill="1" applyBorder="1" applyAlignment="1">
      <alignment horizontal="center" vertical="center"/>
    </xf>
    <xf numFmtId="164" fontId="22" fillId="24" borderId="62" xfId="0" applyNumberFormat="1" applyFont="1" applyFill="1" applyBorder="1"/>
    <xf numFmtId="0" fontId="19" fillId="24" borderId="0" xfId="0" applyFont="1" applyFill="1"/>
    <xf numFmtId="0" fontId="31" fillId="0" borderId="0" xfId="0" applyFont="1"/>
    <xf numFmtId="164" fontId="22" fillId="0" borderId="63" xfId="0" applyNumberFormat="1" applyFont="1" applyBorder="1"/>
    <xf numFmtId="164" fontId="22" fillId="0" borderId="65" xfId="0" applyNumberFormat="1" applyFont="1" applyBorder="1"/>
    <xf numFmtId="0" fontId="22" fillId="5" borderId="65" xfId="0" applyFont="1" applyFill="1" applyBorder="1"/>
    <xf numFmtId="0" fontId="22" fillId="0" borderId="63" xfId="0" applyFont="1" applyBorder="1"/>
    <xf numFmtId="164" fontId="22" fillId="0" borderId="64" xfId="0" applyNumberFormat="1" applyFont="1" applyBorder="1"/>
    <xf numFmtId="164" fontId="22" fillId="5" borderId="65" xfId="0" applyNumberFormat="1" applyFont="1" applyFill="1" applyBorder="1"/>
    <xf numFmtId="164" fontId="22" fillId="5" borderId="62" xfId="0" applyNumberFormat="1" applyFont="1" applyFill="1" applyBorder="1"/>
    <xf numFmtId="43" fontId="21" fillId="18" borderId="45" xfId="3" applyFont="1" applyFill="1" applyBorder="1" applyAlignment="1">
      <alignment horizontal="center" vertical="center" wrapText="1"/>
    </xf>
    <xf numFmtId="43" fontId="21" fillId="18" borderId="52" xfId="3" applyFont="1" applyFill="1" applyBorder="1" applyAlignment="1">
      <alignment horizontal="center" vertical="center" wrapText="1"/>
    </xf>
    <xf numFmtId="43" fontId="21" fillId="18" borderId="48" xfId="3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43" fontId="21" fillId="10" borderId="52" xfId="3" applyFont="1" applyFill="1" applyBorder="1" applyAlignment="1">
      <alignment horizontal="center" vertical="center" wrapText="1"/>
    </xf>
    <xf numFmtId="43" fontId="21" fillId="10" borderId="48" xfId="3" applyFont="1" applyFill="1" applyBorder="1" applyAlignment="1">
      <alignment horizontal="center" vertical="center" wrapText="1"/>
    </xf>
    <xf numFmtId="44" fontId="19" fillId="0" borderId="66" xfId="1" applyFont="1" applyFill="1" applyBorder="1" applyAlignment="1">
      <alignment horizontal="center"/>
    </xf>
    <xf numFmtId="44" fontId="19" fillId="0" borderId="63" xfId="1" applyFont="1" applyFill="1" applyBorder="1" applyAlignment="1">
      <alignment horizontal="center"/>
    </xf>
    <xf numFmtId="44" fontId="24" fillId="0" borderId="66" xfId="1" applyFont="1" applyFill="1" applyBorder="1" applyAlignment="1">
      <alignment horizontal="center"/>
    </xf>
    <xf numFmtId="44" fontId="24" fillId="0" borderId="63" xfId="1" applyFont="1" applyFill="1" applyBorder="1" applyAlignment="1">
      <alignment horizontal="center"/>
    </xf>
    <xf numFmtId="44" fontId="22" fillId="0" borderId="66" xfId="1" applyFont="1" applyFill="1" applyBorder="1" applyAlignment="1">
      <alignment horizontal="center"/>
    </xf>
    <xf numFmtId="44" fontId="22" fillId="0" borderId="63" xfId="1" applyFont="1" applyFill="1" applyBorder="1" applyAlignment="1">
      <alignment horizontal="center"/>
    </xf>
    <xf numFmtId="44" fontId="19" fillId="0" borderId="62" xfId="1" applyFont="1" applyFill="1" applyBorder="1" applyAlignment="1">
      <alignment horizontal="center"/>
    </xf>
    <xf numFmtId="44" fontId="19" fillId="0" borderId="65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24" borderId="62" xfId="0" applyFont="1" applyFill="1" applyBorder="1" applyAlignment="1">
      <alignment horizontal="center"/>
    </xf>
    <xf numFmtId="0" fontId="22" fillId="24" borderId="65" xfId="0" applyFont="1" applyFill="1" applyBorder="1" applyAlignment="1">
      <alignment horizontal="center"/>
    </xf>
    <xf numFmtId="164" fontId="22" fillId="0" borderId="66" xfId="0" applyNumberFormat="1" applyFont="1" applyBorder="1" applyAlignment="1">
      <alignment horizontal="center"/>
    </xf>
    <xf numFmtId="164" fontId="22" fillId="0" borderId="63" xfId="0" applyNumberFormat="1" applyFont="1" applyBorder="1" applyAlignment="1">
      <alignment horizontal="center"/>
    </xf>
    <xf numFmtId="14" fontId="19" fillId="23" borderId="0" xfId="0" applyNumberFormat="1" applyFont="1" applyFill="1" applyAlignment="1">
      <alignment horizontal="center"/>
    </xf>
    <xf numFmtId="164" fontId="24" fillId="0" borderId="66" xfId="0" applyNumberFormat="1" applyFont="1" applyBorder="1" applyAlignment="1">
      <alignment horizontal="center"/>
    </xf>
    <xf numFmtId="164" fontId="24" fillId="0" borderId="63" xfId="0" applyNumberFormat="1" applyFont="1" applyBorder="1" applyAlignment="1">
      <alignment horizontal="center"/>
    </xf>
    <xf numFmtId="0" fontId="19" fillId="2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43" fontId="21" fillId="10" borderId="45" xfId="3" applyFont="1" applyFill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164" fontId="25" fillId="0" borderId="5" xfId="0" applyNumberFormat="1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/>
    </xf>
    <xf numFmtId="0" fontId="16" fillId="0" borderId="39" xfId="0" applyFont="1" applyBorder="1" applyAlignment="1">
      <alignment horizontal="left"/>
    </xf>
    <xf numFmtId="0" fontId="4" fillId="17" borderId="15" xfId="0" applyFont="1" applyFill="1" applyBorder="1" applyAlignment="1">
      <alignment horizontal="center" vertical="center" wrapText="1"/>
    </xf>
    <xf numFmtId="0" fontId="4" fillId="17" borderId="27" xfId="0" applyFont="1" applyFill="1" applyBorder="1" applyAlignment="1">
      <alignment horizontal="center" vertical="center" wrapText="1"/>
    </xf>
    <xf numFmtId="0" fontId="4" fillId="17" borderId="2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3" fontId="21" fillId="0" borderId="42" xfId="3" applyFont="1" applyFill="1" applyBorder="1"/>
    <xf numFmtId="43" fontId="21" fillId="0" borderId="44" xfId="3" applyFont="1" applyFill="1" applyBorder="1"/>
    <xf numFmtId="43" fontId="21" fillId="0" borderId="43" xfId="3" applyFont="1" applyFill="1" applyBorder="1"/>
    <xf numFmtId="43" fontId="21" fillId="0" borderId="55" xfId="3" applyFont="1" applyFill="1" applyBorder="1"/>
    <xf numFmtId="43" fontId="21" fillId="0" borderId="0" xfId="3" applyFont="1" applyFill="1" applyBorder="1"/>
    <xf numFmtId="0" fontId="19" fillId="25" borderId="42" xfId="0" applyFont="1" applyFill="1" applyBorder="1" applyAlignment="1">
      <alignment vertical="center"/>
    </xf>
    <xf numFmtId="0" fontId="19" fillId="25" borderId="55" xfId="0" applyFont="1" applyFill="1" applyBorder="1" applyAlignment="1">
      <alignment vertical="center"/>
    </xf>
    <xf numFmtId="0" fontId="19" fillId="25" borderId="44" xfId="0" applyFont="1" applyFill="1" applyBorder="1" applyAlignment="1">
      <alignment vertical="center"/>
    </xf>
    <xf numFmtId="166" fontId="22" fillId="0" borderId="45" xfId="0" applyNumberFormat="1" applyFont="1" applyBorder="1" applyAlignment="1">
      <alignment horizontal="left" vertical="center" wrapText="1"/>
    </xf>
    <xf numFmtId="166" fontId="22" fillId="0" borderId="46" xfId="0" applyNumberFormat="1" applyFont="1" applyBorder="1" applyAlignment="1">
      <alignment horizontal="left" vertical="center" wrapText="1"/>
    </xf>
    <xf numFmtId="166" fontId="22" fillId="0" borderId="47" xfId="0" applyNumberFormat="1" applyFont="1" applyBorder="1" applyAlignment="1">
      <alignment horizontal="left" vertical="center" wrapText="1"/>
    </xf>
    <xf numFmtId="166" fontId="22" fillId="0" borderId="56" xfId="0" applyNumberFormat="1" applyFont="1" applyBorder="1" applyAlignment="1">
      <alignment horizontal="left" vertical="center" wrapText="1"/>
    </xf>
    <xf numFmtId="43" fontId="21" fillId="0" borderId="0" xfId="0" applyNumberFormat="1" applyFont="1"/>
  </cellXfs>
  <cellStyles count="4">
    <cellStyle name="Bueno" xfId="2" builtinId="26"/>
    <cellStyle name="Millares" xfId="3" builtinId="3"/>
    <cellStyle name="Moneda" xfId="1" builtinId="4"/>
    <cellStyle name="Normal" xfId="0" builtinId="0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  <color rgb="FF000000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202406</xdr:colOff>
      <xdr:row>0</xdr:row>
      <xdr:rowOff>242889</xdr:rowOff>
    </xdr:from>
    <xdr:ext cx="1845469" cy="91201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439315-9A6A-4C4E-BB77-638B44944752}"/>
            </a:ext>
          </a:extLst>
        </xdr:cNvPr>
        <xdr:cNvSpPr/>
      </xdr:nvSpPr>
      <xdr:spPr>
        <a:xfrm>
          <a:off x="202406" y="242889"/>
          <a:ext cx="1845469" cy="91201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16" t="s">
        <v>19</v>
      </c>
      <c r="B2" s="17" t="s">
        <v>170</v>
      </c>
      <c r="C2" s="17" t="s">
        <v>20</v>
      </c>
      <c r="D2" s="18" t="s">
        <v>21</v>
      </c>
      <c r="E2" s="18" t="s">
        <v>22</v>
      </c>
      <c r="F2" s="19" t="s">
        <v>23</v>
      </c>
      <c r="G2" s="19" t="s">
        <v>24</v>
      </c>
      <c r="H2" s="17" t="s">
        <v>25</v>
      </c>
      <c r="I2" s="20" t="s">
        <v>26</v>
      </c>
      <c r="J2" s="21" t="s">
        <v>27</v>
      </c>
      <c r="K2" s="20" t="s">
        <v>28</v>
      </c>
      <c r="L2" s="17" t="s">
        <v>6</v>
      </c>
      <c r="M2" s="17" t="s">
        <v>6</v>
      </c>
      <c r="N2" s="17" t="s">
        <v>6</v>
      </c>
      <c r="O2" s="17" t="s">
        <v>6</v>
      </c>
      <c r="P2" s="22" t="s">
        <v>29</v>
      </c>
      <c r="Q2" s="22" t="s">
        <v>30</v>
      </c>
      <c r="R2" s="22" t="s">
        <v>8</v>
      </c>
      <c r="S2" s="18" t="s">
        <v>134</v>
      </c>
    </row>
    <row r="3" spans="1:19" x14ac:dyDescent="0.25">
      <c r="A3" s="23">
        <v>25878</v>
      </c>
      <c r="B3" s="7"/>
      <c r="C3" s="7" t="s">
        <v>173</v>
      </c>
      <c r="D3" s="24">
        <v>45799</v>
      </c>
      <c r="E3" s="7"/>
      <c r="F3" s="7"/>
      <c r="G3" s="7"/>
      <c r="H3" s="7"/>
      <c r="I3" s="7" t="s">
        <v>43</v>
      </c>
      <c r="J3" s="7">
        <v>8</v>
      </c>
      <c r="K3" s="7" t="s">
        <v>136</v>
      </c>
      <c r="L3" s="28" t="s">
        <v>62</v>
      </c>
      <c r="M3" s="7"/>
      <c r="N3" s="7"/>
      <c r="O3" s="7"/>
      <c r="P3" s="6">
        <v>0.4375</v>
      </c>
      <c r="Q3" s="6">
        <v>0.70833333333333337</v>
      </c>
      <c r="R3" s="6">
        <f t="shared" ref="R3:R34" si="0">+Q3-P3</f>
        <v>0.27083333333333337</v>
      </c>
      <c r="S3" s="24" t="s">
        <v>91</v>
      </c>
    </row>
    <row r="4" spans="1:19" x14ac:dyDescent="0.25">
      <c r="A4" s="23">
        <v>25880</v>
      </c>
      <c r="B4" s="7"/>
      <c r="C4" s="7" t="s">
        <v>60</v>
      </c>
      <c r="D4" s="24">
        <v>45799</v>
      </c>
      <c r="E4" s="7"/>
      <c r="F4" s="7"/>
      <c r="G4" s="7"/>
      <c r="H4" s="7"/>
      <c r="I4" s="7" t="s">
        <v>43</v>
      </c>
      <c r="J4" s="7">
        <v>7</v>
      </c>
      <c r="K4" s="7" t="s">
        <v>55</v>
      </c>
      <c r="L4" s="7" t="s">
        <v>204</v>
      </c>
      <c r="M4" s="7" t="s">
        <v>54</v>
      </c>
      <c r="N4" s="7" t="s">
        <v>68</v>
      </c>
      <c r="O4" s="7" t="s">
        <v>205</v>
      </c>
      <c r="P4" s="6">
        <v>0.33333333333333331</v>
      </c>
      <c r="Q4" s="6">
        <v>0.66666666666666663</v>
      </c>
      <c r="R4" s="6">
        <f t="shared" si="0"/>
        <v>0.33333333333333331</v>
      </c>
      <c r="S4" s="24"/>
    </row>
    <row r="5" spans="1:19" x14ac:dyDescent="0.25">
      <c r="A5" s="23">
        <v>25879</v>
      </c>
      <c r="B5" s="7"/>
      <c r="C5" s="7" t="s">
        <v>173</v>
      </c>
      <c r="D5" s="24">
        <v>45799</v>
      </c>
      <c r="E5" s="7"/>
      <c r="F5" s="7"/>
      <c r="G5" s="7"/>
      <c r="H5" s="7"/>
      <c r="I5" s="7" t="s">
        <v>42</v>
      </c>
      <c r="J5" s="7">
        <v>1</v>
      </c>
      <c r="K5" s="7" t="s">
        <v>49</v>
      </c>
      <c r="L5" s="7" t="s">
        <v>63</v>
      </c>
      <c r="M5" s="7"/>
      <c r="N5" s="7"/>
      <c r="O5" s="7"/>
      <c r="P5" s="6">
        <v>0.4375</v>
      </c>
      <c r="Q5" s="6">
        <v>0.70833333333333337</v>
      </c>
      <c r="R5" s="6">
        <f t="shared" si="0"/>
        <v>0.27083333333333337</v>
      </c>
      <c r="S5" s="24"/>
    </row>
    <row r="6" spans="1:19" x14ac:dyDescent="0.25">
      <c r="A6" s="23">
        <v>25868</v>
      </c>
      <c r="B6" s="7"/>
      <c r="C6" s="7" t="s">
        <v>48</v>
      </c>
      <c r="D6" s="24">
        <v>45799</v>
      </c>
      <c r="E6" s="7" t="s">
        <v>23</v>
      </c>
      <c r="F6" s="7">
        <v>16400</v>
      </c>
      <c r="G6" s="7"/>
      <c r="H6" s="7" t="s">
        <v>33</v>
      </c>
      <c r="I6" s="7" t="s">
        <v>32</v>
      </c>
      <c r="J6" s="7">
        <v>6</v>
      </c>
      <c r="K6" s="7" t="s">
        <v>56</v>
      </c>
      <c r="L6" s="7"/>
      <c r="M6" s="7"/>
      <c r="N6" s="7"/>
      <c r="O6" s="7"/>
      <c r="P6" s="6">
        <v>0.33888888888888885</v>
      </c>
      <c r="Q6" s="6">
        <v>0.42430555555555555</v>
      </c>
      <c r="R6" s="6">
        <f t="shared" si="0"/>
        <v>8.5416666666666696E-2</v>
      </c>
      <c r="S6" s="24"/>
    </row>
    <row r="7" spans="1:19" x14ac:dyDescent="0.25">
      <c r="A7" s="23">
        <v>25869</v>
      </c>
      <c r="B7" s="7"/>
      <c r="C7" s="7" t="s">
        <v>48</v>
      </c>
      <c r="D7" s="24">
        <v>45799</v>
      </c>
      <c r="E7" s="7" t="s">
        <v>23</v>
      </c>
      <c r="F7" s="7">
        <v>16530</v>
      </c>
      <c r="G7" s="7"/>
      <c r="H7" s="7" t="s">
        <v>33</v>
      </c>
      <c r="I7" s="7" t="s">
        <v>32</v>
      </c>
      <c r="J7" s="7">
        <v>6</v>
      </c>
      <c r="K7" s="7" t="s">
        <v>56</v>
      </c>
      <c r="L7" s="7"/>
      <c r="M7" s="7"/>
      <c r="N7" s="7"/>
      <c r="O7" s="7"/>
      <c r="P7" s="6">
        <v>0.71805555555555556</v>
      </c>
      <c r="Q7" s="6">
        <v>0.77222222222222225</v>
      </c>
      <c r="R7" s="6">
        <f t="shared" si="0"/>
        <v>5.4166666666666696E-2</v>
      </c>
      <c r="S7" s="24" t="s">
        <v>134</v>
      </c>
    </row>
    <row r="8" spans="1:19" x14ac:dyDescent="0.25">
      <c r="A8" s="23">
        <v>25875</v>
      </c>
      <c r="B8" s="7"/>
      <c r="C8" s="7" t="s">
        <v>52</v>
      </c>
      <c r="D8" s="24">
        <v>45799</v>
      </c>
      <c r="E8" s="7" t="s">
        <v>23</v>
      </c>
      <c r="F8" s="7">
        <v>8000</v>
      </c>
      <c r="G8" s="7"/>
      <c r="H8" s="7"/>
      <c r="I8" s="7" t="s">
        <v>32</v>
      </c>
      <c r="J8" s="7">
        <v>3</v>
      </c>
      <c r="K8" s="7" t="s">
        <v>215</v>
      </c>
      <c r="L8" s="7" t="s">
        <v>215</v>
      </c>
      <c r="M8" s="7"/>
      <c r="N8" s="7"/>
      <c r="O8" s="7"/>
      <c r="P8" s="6">
        <v>0.41666666666666669</v>
      </c>
      <c r="Q8" s="6">
        <v>0.45416666666666666</v>
      </c>
      <c r="R8" s="6">
        <f t="shared" si="0"/>
        <v>3.7499999999999978E-2</v>
      </c>
      <c r="S8" s="24"/>
    </row>
    <row r="9" spans="1:19" x14ac:dyDescent="0.25">
      <c r="A9" s="23">
        <v>25876</v>
      </c>
      <c r="B9" s="7"/>
      <c r="C9" s="7" t="s">
        <v>45</v>
      </c>
      <c r="D9" s="24">
        <v>45799</v>
      </c>
      <c r="E9" s="7" t="s">
        <v>23</v>
      </c>
      <c r="F9" s="7">
        <v>15000</v>
      </c>
      <c r="G9" s="7"/>
      <c r="H9" s="7"/>
      <c r="I9" s="7" t="s">
        <v>32</v>
      </c>
      <c r="J9" s="7">
        <v>5</v>
      </c>
      <c r="K9" s="7" t="s">
        <v>34</v>
      </c>
      <c r="L9" s="7"/>
      <c r="M9" s="7"/>
      <c r="N9" s="7"/>
      <c r="O9" s="7"/>
      <c r="P9" s="6">
        <v>0.35416666666666669</v>
      </c>
      <c r="Q9" s="6">
        <v>0.39583333333333331</v>
      </c>
      <c r="R9" s="6">
        <f t="shared" si="0"/>
        <v>4.166666666666663E-2</v>
      </c>
      <c r="S9" s="24"/>
    </row>
    <row r="10" spans="1:19" x14ac:dyDescent="0.25">
      <c r="A10" s="23">
        <v>25881</v>
      </c>
      <c r="B10" s="7"/>
      <c r="C10" s="7" t="s">
        <v>45</v>
      </c>
      <c r="D10" s="24">
        <v>45799</v>
      </c>
      <c r="E10" s="7"/>
      <c r="F10" s="7"/>
      <c r="G10" s="7"/>
      <c r="H10" s="7"/>
      <c r="I10" s="7" t="s">
        <v>32</v>
      </c>
      <c r="J10" s="28"/>
      <c r="K10" s="7" t="s">
        <v>199</v>
      </c>
      <c r="L10" s="7" t="s">
        <v>206</v>
      </c>
      <c r="M10" s="7"/>
      <c r="N10" s="7"/>
      <c r="O10" s="7"/>
      <c r="P10" s="6">
        <v>0.61805555555555558</v>
      </c>
      <c r="Q10" s="6">
        <v>0.6430555555555556</v>
      </c>
      <c r="R10" s="6">
        <f t="shared" si="0"/>
        <v>2.5000000000000022E-2</v>
      </c>
      <c r="S10" s="24"/>
    </row>
    <row r="11" spans="1:19" x14ac:dyDescent="0.25">
      <c r="A11" s="23">
        <v>25896</v>
      </c>
      <c r="B11" s="7"/>
      <c r="C11" s="7" t="s">
        <v>89</v>
      </c>
      <c r="D11" s="24">
        <v>45800</v>
      </c>
      <c r="E11" s="7"/>
      <c r="F11" s="7"/>
      <c r="G11" s="7"/>
      <c r="H11" s="7"/>
      <c r="I11" s="7" t="s">
        <v>43</v>
      </c>
      <c r="J11" s="28"/>
      <c r="K11" s="7" t="s">
        <v>55</v>
      </c>
      <c r="L11" s="7" t="s">
        <v>65</v>
      </c>
      <c r="M11" s="7" t="s">
        <v>64</v>
      </c>
      <c r="N11" s="7" t="s">
        <v>57</v>
      </c>
      <c r="O11" s="7" t="s">
        <v>54</v>
      </c>
      <c r="P11" s="6">
        <v>0.33333333333333331</v>
      </c>
      <c r="Q11" s="6">
        <v>0.75</v>
      </c>
      <c r="R11" s="6">
        <f t="shared" si="0"/>
        <v>0.41666666666666669</v>
      </c>
      <c r="S11" s="24"/>
    </row>
    <row r="12" spans="1:19" x14ac:dyDescent="0.25">
      <c r="A12" s="23">
        <v>25897</v>
      </c>
      <c r="B12" s="7"/>
      <c r="C12" s="7" t="s">
        <v>78</v>
      </c>
      <c r="D12" s="24">
        <v>45800</v>
      </c>
      <c r="E12" s="7"/>
      <c r="F12" s="7"/>
      <c r="G12" s="7"/>
      <c r="H12" s="7"/>
      <c r="I12" s="7" t="s">
        <v>43</v>
      </c>
      <c r="J12" s="7">
        <v>2</v>
      </c>
      <c r="K12" s="7" t="s">
        <v>44</v>
      </c>
      <c r="L12" s="7" t="s">
        <v>149</v>
      </c>
      <c r="M12" s="7"/>
      <c r="N12" s="7"/>
      <c r="O12" s="7"/>
      <c r="P12" s="6">
        <v>0.39583333333333331</v>
      </c>
      <c r="Q12" s="6">
        <v>0.62361111111111112</v>
      </c>
      <c r="R12" s="6">
        <f t="shared" si="0"/>
        <v>0.2277777777777778</v>
      </c>
      <c r="S12" s="24"/>
    </row>
    <row r="13" spans="1:19" x14ac:dyDescent="0.25">
      <c r="A13" s="23">
        <v>25895</v>
      </c>
      <c r="B13" s="7"/>
      <c r="C13" s="7" t="s">
        <v>89</v>
      </c>
      <c r="D13" s="24">
        <v>45800</v>
      </c>
      <c r="E13" s="7"/>
      <c r="F13" s="7"/>
      <c r="G13" s="7"/>
      <c r="H13" s="7"/>
      <c r="I13" s="7" t="s">
        <v>42</v>
      </c>
      <c r="J13" s="28"/>
      <c r="K13" s="7" t="s">
        <v>49</v>
      </c>
      <c r="L13" s="7" t="s">
        <v>202</v>
      </c>
      <c r="M13" s="7"/>
      <c r="N13" s="7"/>
      <c r="O13" s="7"/>
      <c r="P13" s="6">
        <v>0.375</v>
      </c>
      <c r="Q13" s="6">
        <v>0.70833333333333337</v>
      </c>
      <c r="R13" s="6">
        <f t="shared" si="0"/>
        <v>0.33333333333333337</v>
      </c>
      <c r="S13" s="24"/>
    </row>
    <row r="14" spans="1:19" x14ac:dyDescent="0.25">
      <c r="A14" s="23">
        <v>25798</v>
      </c>
      <c r="B14" s="7"/>
      <c r="C14" s="7" t="s">
        <v>200</v>
      </c>
      <c r="D14" s="24">
        <v>45800</v>
      </c>
      <c r="E14" s="7" t="s">
        <v>23</v>
      </c>
      <c r="F14" s="7">
        <v>16510</v>
      </c>
      <c r="G14" s="7"/>
      <c r="H14" s="7" t="s">
        <v>33</v>
      </c>
      <c r="I14" s="7" t="s">
        <v>32</v>
      </c>
      <c r="J14" s="7">
        <v>6</v>
      </c>
      <c r="K14" s="7" t="s">
        <v>56</v>
      </c>
      <c r="L14" s="7"/>
      <c r="M14" s="7"/>
      <c r="N14" s="7"/>
      <c r="O14" s="7"/>
      <c r="P14" s="6">
        <v>0.2673611111111111</v>
      </c>
      <c r="Q14" s="6">
        <v>0.2951388888888889</v>
      </c>
      <c r="R14" s="6">
        <f t="shared" si="0"/>
        <v>2.777777777777779E-2</v>
      </c>
      <c r="S14" s="24"/>
    </row>
    <row r="15" spans="1:19" x14ac:dyDescent="0.25">
      <c r="A15" s="23">
        <v>25817</v>
      </c>
      <c r="B15" s="7"/>
      <c r="C15" s="7" t="s">
        <v>48</v>
      </c>
      <c r="D15" s="24">
        <v>45800</v>
      </c>
      <c r="E15" s="7" t="s">
        <v>23</v>
      </c>
      <c r="F15" s="7">
        <v>16800</v>
      </c>
      <c r="G15" s="7"/>
      <c r="H15" s="7" t="s">
        <v>33</v>
      </c>
      <c r="I15" s="7" t="s">
        <v>32</v>
      </c>
      <c r="J15" s="7">
        <v>6</v>
      </c>
      <c r="K15" s="7" t="s">
        <v>56</v>
      </c>
      <c r="L15" s="7"/>
      <c r="M15" s="7"/>
      <c r="N15" s="7"/>
      <c r="O15" s="7"/>
      <c r="P15" s="6">
        <v>0.63958333333333328</v>
      </c>
      <c r="Q15" s="6">
        <v>0.67708333333333337</v>
      </c>
      <c r="R15" s="6">
        <f t="shared" si="0"/>
        <v>3.7500000000000089E-2</v>
      </c>
      <c r="S15" s="24"/>
    </row>
    <row r="16" spans="1:19" x14ac:dyDescent="0.25">
      <c r="A16" s="23">
        <v>25870</v>
      </c>
      <c r="B16" s="7"/>
      <c r="C16" s="7" t="s">
        <v>38</v>
      </c>
      <c r="D16" s="24">
        <v>45800</v>
      </c>
      <c r="E16" s="7" t="s">
        <v>23</v>
      </c>
      <c r="F16" s="7">
        <v>15000</v>
      </c>
      <c r="G16" s="7"/>
      <c r="H16" s="7" t="s">
        <v>31</v>
      </c>
      <c r="I16" s="7" t="s">
        <v>32</v>
      </c>
      <c r="J16" s="7">
        <v>5</v>
      </c>
      <c r="K16" s="7" t="s">
        <v>34</v>
      </c>
      <c r="L16" s="7"/>
      <c r="M16" s="7"/>
      <c r="N16" s="7"/>
      <c r="O16" s="7"/>
      <c r="P16" s="6">
        <v>0.58958333333333335</v>
      </c>
      <c r="Q16" s="6">
        <v>0.60763888888888895</v>
      </c>
      <c r="R16" s="6">
        <f t="shared" si="0"/>
        <v>1.8055555555555602E-2</v>
      </c>
      <c r="S16" s="24"/>
    </row>
    <row r="17" spans="1:22" x14ac:dyDescent="0.25">
      <c r="A17" s="23">
        <v>25877</v>
      </c>
      <c r="B17" s="7"/>
      <c r="C17" s="7" t="s">
        <v>41</v>
      </c>
      <c r="D17" s="24">
        <v>45800</v>
      </c>
      <c r="E17" s="7" t="s">
        <v>23</v>
      </c>
      <c r="F17" s="7">
        <v>15000</v>
      </c>
      <c r="G17" s="7"/>
      <c r="H17" s="7"/>
      <c r="I17" s="7" t="s">
        <v>32</v>
      </c>
      <c r="J17" s="7">
        <v>6</v>
      </c>
      <c r="K17" s="7" t="s">
        <v>199</v>
      </c>
      <c r="L17" s="7"/>
      <c r="M17" s="7"/>
      <c r="N17" s="7"/>
      <c r="O17" s="7"/>
      <c r="P17" s="6">
        <v>0.41666666666666669</v>
      </c>
      <c r="Q17" s="6">
        <v>0.4375</v>
      </c>
      <c r="R17" s="6">
        <f t="shared" si="0"/>
        <v>2.0833333333333315E-2</v>
      </c>
      <c r="S17" s="24"/>
    </row>
    <row r="18" spans="1:22" x14ac:dyDescent="0.25">
      <c r="A18" s="23">
        <v>25883</v>
      </c>
      <c r="B18" s="7"/>
      <c r="C18" s="7" t="s">
        <v>48</v>
      </c>
      <c r="D18" s="24">
        <v>45800</v>
      </c>
      <c r="E18" s="7" t="s">
        <v>23</v>
      </c>
      <c r="F18" s="7">
        <v>16750</v>
      </c>
      <c r="G18" s="7"/>
      <c r="H18" s="7" t="s">
        <v>33</v>
      </c>
      <c r="I18" s="7" t="s">
        <v>32</v>
      </c>
      <c r="J18" s="7">
        <v>13</v>
      </c>
      <c r="K18" s="7" t="s">
        <v>56</v>
      </c>
      <c r="L18" s="7"/>
      <c r="M18" s="7"/>
      <c r="N18" s="7"/>
      <c r="O18" s="7"/>
      <c r="P18" s="6">
        <v>0.53611111111111109</v>
      </c>
      <c r="Q18" s="6">
        <v>0.54861111111111105</v>
      </c>
      <c r="R18" s="6">
        <f t="shared" si="0"/>
        <v>1.2499999999999956E-2</v>
      </c>
      <c r="S18" s="24"/>
    </row>
    <row r="19" spans="1:22" x14ac:dyDescent="0.25">
      <c r="A19" s="23">
        <v>25887</v>
      </c>
      <c r="B19" s="7"/>
      <c r="C19" s="7" t="s">
        <v>52</v>
      </c>
      <c r="D19" s="24">
        <v>45800</v>
      </c>
      <c r="E19" s="7" t="s">
        <v>23</v>
      </c>
      <c r="F19" s="7">
        <v>15000</v>
      </c>
      <c r="G19" s="7"/>
      <c r="H19" s="7"/>
      <c r="I19" s="7" t="s">
        <v>32</v>
      </c>
      <c r="J19" s="7">
        <v>6</v>
      </c>
      <c r="K19" s="7" t="s">
        <v>56</v>
      </c>
      <c r="L19" s="7"/>
      <c r="M19" s="7"/>
      <c r="N19" s="7"/>
      <c r="O19" s="7"/>
      <c r="P19" s="6">
        <v>0.52430555555555558</v>
      </c>
      <c r="Q19" s="6">
        <v>0.63750000000000007</v>
      </c>
      <c r="R19" s="6">
        <f t="shared" si="0"/>
        <v>0.11319444444444449</v>
      </c>
      <c r="S19" s="24"/>
    </row>
    <row r="20" spans="1:22" x14ac:dyDescent="0.25">
      <c r="A20" s="23">
        <v>25888</v>
      </c>
      <c r="B20" s="7"/>
      <c r="C20" s="7" t="s">
        <v>207</v>
      </c>
      <c r="D20" s="24">
        <v>45800</v>
      </c>
      <c r="E20" s="7" t="s">
        <v>23</v>
      </c>
      <c r="F20" s="7">
        <v>10000</v>
      </c>
      <c r="G20" s="7"/>
      <c r="H20" s="7"/>
      <c r="I20" s="7" t="s">
        <v>32</v>
      </c>
      <c r="J20" s="7">
        <v>5</v>
      </c>
      <c r="K20" s="7" t="s">
        <v>34</v>
      </c>
      <c r="L20" s="7"/>
      <c r="M20" s="7"/>
      <c r="N20" s="7"/>
      <c r="O20" s="7"/>
      <c r="P20" s="6">
        <v>0.37847222222222227</v>
      </c>
      <c r="Q20" s="6">
        <v>0.41666666666666669</v>
      </c>
      <c r="R20" s="6">
        <f t="shared" si="0"/>
        <v>3.819444444444442E-2</v>
      </c>
      <c r="S20" s="24"/>
    </row>
    <row r="21" spans="1:22" x14ac:dyDescent="0.25">
      <c r="A21" s="23">
        <v>25889</v>
      </c>
      <c r="B21" s="7"/>
      <c r="C21" s="7" t="s">
        <v>40</v>
      </c>
      <c r="D21" s="24">
        <v>45800</v>
      </c>
      <c r="E21" s="7" t="s">
        <v>23</v>
      </c>
      <c r="F21" s="7">
        <v>10000</v>
      </c>
      <c r="G21" s="7"/>
      <c r="H21" s="7"/>
      <c r="I21" s="7" t="s">
        <v>32</v>
      </c>
      <c r="J21" s="7">
        <v>5</v>
      </c>
      <c r="K21" s="7" t="s">
        <v>34</v>
      </c>
      <c r="L21" s="7"/>
      <c r="M21" s="7"/>
      <c r="N21" s="7"/>
      <c r="O21" s="7"/>
      <c r="P21" s="6">
        <v>0.65625</v>
      </c>
      <c r="Q21" s="6">
        <v>0.67708333333333337</v>
      </c>
      <c r="R21" s="6">
        <f t="shared" si="0"/>
        <v>2.083333333333337E-2</v>
      </c>
      <c r="S21" s="24"/>
    </row>
    <row r="22" spans="1:22" x14ac:dyDescent="0.25">
      <c r="A22" s="23">
        <v>25890</v>
      </c>
      <c r="B22" s="7"/>
      <c r="C22" s="7" t="s">
        <v>35</v>
      </c>
      <c r="D22" s="24">
        <v>45800</v>
      </c>
      <c r="E22" s="7" t="s">
        <v>23</v>
      </c>
      <c r="F22" s="7">
        <v>15000</v>
      </c>
      <c r="G22" s="7"/>
      <c r="H22" s="7"/>
      <c r="I22" s="7" t="s">
        <v>32</v>
      </c>
      <c r="J22" s="7">
        <v>3</v>
      </c>
      <c r="K22" s="7" t="s">
        <v>208</v>
      </c>
      <c r="L22" s="7"/>
      <c r="M22" s="7"/>
      <c r="N22" s="7"/>
      <c r="O22" s="7"/>
      <c r="P22" s="6">
        <v>0.54166666666666663</v>
      </c>
      <c r="Q22" s="6">
        <v>0.55555555555555558</v>
      </c>
      <c r="R22" s="6">
        <f t="shared" si="0"/>
        <v>1.3888888888888951E-2</v>
      </c>
      <c r="S22" s="24"/>
    </row>
    <row r="23" spans="1:22" x14ac:dyDescent="0.25">
      <c r="A23" s="23">
        <v>25891</v>
      </c>
      <c r="B23" s="7"/>
      <c r="C23" s="7" t="s">
        <v>35</v>
      </c>
      <c r="D23" s="24">
        <v>45800</v>
      </c>
      <c r="E23" s="7" t="s">
        <v>23</v>
      </c>
      <c r="F23" s="7">
        <v>15000</v>
      </c>
      <c r="G23" s="7"/>
      <c r="H23" s="7"/>
      <c r="I23" s="7" t="s">
        <v>32</v>
      </c>
      <c r="J23" s="7">
        <v>3</v>
      </c>
      <c r="K23" s="7" t="s">
        <v>208</v>
      </c>
      <c r="L23" s="7"/>
      <c r="M23" s="7"/>
      <c r="N23" s="7"/>
      <c r="O23" s="7"/>
      <c r="P23" s="6">
        <v>0.36805555555555558</v>
      </c>
      <c r="Q23" s="6">
        <v>0.375</v>
      </c>
      <c r="R23" s="6">
        <f t="shared" si="0"/>
        <v>6.9444444444444198E-3</v>
      </c>
      <c r="S23" s="24"/>
    </row>
    <row r="24" spans="1:22" x14ac:dyDescent="0.25">
      <c r="A24" s="23">
        <v>25892</v>
      </c>
      <c r="B24" s="7"/>
      <c r="C24" s="7" t="s">
        <v>59</v>
      </c>
      <c r="D24" s="24">
        <v>45800</v>
      </c>
      <c r="E24" s="7" t="s">
        <v>23</v>
      </c>
      <c r="F24" s="7">
        <v>15000</v>
      </c>
      <c r="G24" s="7"/>
      <c r="H24" s="7"/>
      <c r="I24" s="7" t="s">
        <v>32</v>
      </c>
      <c r="J24" s="7">
        <v>5</v>
      </c>
      <c r="K24" s="7" t="s">
        <v>34</v>
      </c>
      <c r="L24" s="7"/>
      <c r="M24" s="7"/>
      <c r="N24" s="7"/>
      <c r="O24" s="7"/>
      <c r="P24" s="6">
        <v>0.48958333333333331</v>
      </c>
      <c r="Q24" s="6">
        <v>0.51180555555555551</v>
      </c>
      <c r="R24" s="6">
        <f t="shared" si="0"/>
        <v>2.2222222222222199E-2</v>
      </c>
      <c r="S24" s="24"/>
    </row>
    <row r="25" spans="1:22" x14ac:dyDescent="0.25">
      <c r="A25" s="23">
        <v>25893</v>
      </c>
      <c r="B25" s="7"/>
      <c r="C25" s="7" t="s">
        <v>61</v>
      </c>
      <c r="D25" s="24">
        <v>45800</v>
      </c>
      <c r="E25" s="7" t="s">
        <v>23</v>
      </c>
      <c r="F25" s="7">
        <v>15000</v>
      </c>
      <c r="G25" s="7"/>
      <c r="H25" s="7"/>
      <c r="I25" s="7" t="s">
        <v>32</v>
      </c>
      <c r="J25" s="7">
        <v>3</v>
      </c>
      <c r="K25" s="7" t="s">
        <v>208</v>
      </c>
      <c r="L25" s="7"/>
      <c r="M25" s="7"/>
      <c r="N25" s="7"/>
      <c r="O25" s="6"/>
      <c r="P25" s="6">
        <v>0.4201388888888889</v>
      </c>
      <c r="Q25" s="6">
        <v>0.44791666666666669</v>
      </c>
      <c r="R25" s="6">
        <f t="shared" si="0"/>
        <v>2.777777777777779E-2</v>
      </c>
      <c r="S25" s="24"/>
    </row>
    <row r="26" spans="1:22" x14ac:dyDescent="0.25">
      <c r="A26" s="23">
        <v>25899</v>
      </c>
      <c r="B26" s="7"/>
      <c r="C26" s="7" t="s">
        <v>60</v>
      </c>
      <c r="D26" s="24">
        <v>45801</v>
      </c>
      <c r="E26" s="7"/>
      <c r="F26" s="7"/>
      <c r="G26" s="7"/>
      <c r="H26" s="7"/>
      <c r="I26" s="7" t="s">
        <v>43</v>
      </c>
      <c r="J26" s="7">
        <v>7</v>
      </c>
      <c r="K26" s="7" t="s">
        <v>55</v>
      </c>
      <c r="L26" s="7" t="s">
        <v>63</v>
      </c>
      <c r="M26" s="7" t="s">
        <v>65</v>
      </c>
      <c r="N26" s="28" t="s">
        <v>62</v>
      </c>
      <c r="O26" s="7" t="s">
        <v>209</v>
      </c>
      <c r="P26" s="6">
        <v>0.29166666666666669</v>
      </c>
      <c r="Q26" s="6">
        <v>0.65277777777777779</v>
      </c>
      <c r="R26" s="6">
        <f t="shared" si="0"/>
        <v>0.3611111111111111</v>
      </c>
      <c r="S26" s="24" t="s">
        <v>91</v>
      </c>
      <c r="T26" s="4"/>
      <c r="U26" s="4"/>
      <c r="V26" s="4"/>
    </row>
    <row r="27" spans="1:22" x14ac:dyDescent="0.25">
      <c r="A27" s="23">
        <v>24601</v>
      </c>
      <c r="B27" s="7"/>
      <c r="C27" s="7" t="s">
        <v>203</v>
      </c>
      <c r="D27" s="24">
        <v>45801</v>
      </c>
      <c r="E27" s="7" t="s">
        <v>23</v>
      </c>
      <c r="F27" s="7">
        <v>15000</v>
      </c>
      <c r="G27" s="7"/>
      <c r="H27" s="7" t="s">
        <v>31</v>
      </c>
      <c r="I27" s="7" t="s">
        <v>32</v>
      </c>
      <c r="J27" s="7">
        <v>3</v>
      </c>
      <c r="K27" s="7" t="s">
        <v>201</v>
      </c>
      <c r="L27" s="7" t="s">
        <v>196</v>
      </c>
      <c r="M27" s="7"/>
      <c r="N27" s="7"/>
      <c r="O27" s="7"/>
      <c r="P27" s="6">
        <v>0.5</v>
      </c>
      <c r="Q27" s="6">
        <v>0.55208333333333337</v>
      </c>
      <c r="R27" s="6">
        <f t="shared" si="0"/>
        <v>5.208333333333337E-2</v>
      </c>
      <c r="S27" s="24"/>
    </row>
    <row r="28" spans="1:22" x14ac:dyDescent="0.25">
      <c r="A28" s="23">
        <v>25816</v>
      </c>
      <c r="B28" s="7"/>
      <c r="C28" s="7" t="s">
        <v>48</v>
      </c>
      <c r="D28" s="24">
        <v>45801</v>
      </c>
      <c r="E28" s="7" t="s">
        <v>23</v>
      </c>
      <c r="F28" s="7">
        <v>16540</v>
      </c>
      <c r="G28" s="7"/>
      <c r="H28" s="7" t="s">
        <v>33</v>
      </c>
      <c r="I28" s="7" t="s">
        <v>32</v>
      </c>
      <c r="J28" s="7">
        <v>6</v>
      </c>
      <c r="K28" s="7" t="s">
        <v>56</v>
      </c>
      <c r="L28" s="7"/>
      <c r="M28" s="7"/>
      <c r="N28" s="7"/>
      <c r="O28" s="7"/>
      <c r="P28" s="6">
        <v>0.40277777777777773</v>
      </c>
      <c r="Q28" s="6">
        <v>0.43472222222222223</v>
      </c>
      <c r="R28" s="6">
        <f t="shared" si="0"/>
        <v>3.1944444444444497E-2</v>
      </c>
      <c r="S28" s="24"/>
    </row>
    <row r="29" spans="1:22" x14ac:dyDescent="0.25">
      <c r="A29" s="23">
        <v>25871</v>
      </c>
      <c r="B29" s="7"/>
      <c r="C29" s="7" t="s">
        <v>40</v>
      </c>
      <c r="D29" s="24">
        <v>45801</v>
      </c>
      <c r="E29" s="7" t="s">
        <v>23</v>
      </c>
      <c r="F29" s="7">
        <v>10000</v>
      </c>
      <c r="G29" s="7"/>
      <c r="H29" s="7" t="s">
        <v>31</v>
      </c>
      <c r="I29" s="7" t="s">
        <v>32</v>
      </c>
      <c r="J29" s="7">
        <v>5</v>
      </c>
      <c r="K29" s="7" t="s">
        <v>34</v>
      </c>
      <c r="L29" s="7"/>
      <c r="M29" s="7"/>
      <c r="N29" s="7"/>
      <c r="O29" s="7"/>
      <c r="P29" s="6">
        <v>0.38194444444444442</v>
      </c>
      <c r="Q29" s="6">
        <v>0.40486111111111112</v>
      </c>
      <c r="R29" s="6">
        <f t="shared" si="0"/>
        <v>2.2916666666666696E-2</v>
      </c>
      <c r="S29" s="24"/>
    </row>
    <row r="30" spans="1:22" x14ac:dyDescent="0.25">
      <c r="A30" s="23">
        <v>25873</v>
      </c>
      <c r="B30" s="7"/>
      <c r="C30" s="7" t="s">
        <v>35</v>
      </c>
      <c r="D30" s="24">
        <v>45801</v>
      </c>
      <c r="E30" s="7" t="s">
        <v>23</v>
      </c>
      <c r="F30" s="7">
        <v>15000</v>
      </c>
      <c r="G30" s="7"/>
      <c r="H30" s="7"/>
      <c r="I30" s="7" t="s">
        <v>32</v>
      </c>
      <c r="J30" s="7">
        <v>3</v>
      </c>
      <c r="K30" s="7" t="s">
        <v>201</v>
      </c>
      <c r="L30" s="7" t="s">
        <v>196</v>
      </c>
      <c r="M30" s="7"/>
      <c r="N30" s="7"/>
      <c r="O30" s="7"/>
      <c r="P30" s="6">
        <v>0.66666666666666663</v>
      </c>
      <c r="Q30" s="6">
        <v>0.69236111111111109</v>
      </c>
      <c r="R30" s="6">
        <f t="shared" si="0"/>
        <v>2.5694444444444464E-2</v>
      </c>
      <c r="S30" s="24"/>
    </row>
    <row r="31" spans="1:22" x14ac:dyDescent="0.25">
      <c r="A31" s="23">
        <v>25874</v>
      </c>
      <c r="B31" s="7"/>
      <c r="C31" s="7" t="s">
        <v>35</v>
      </c>
      <c r="D31" s="24">
        <v>45801</v>
      </c>
      <c r="E31" s="7" t="s">
        <v>23</v>
      </c>
      <c r="F31" s="7">
        <v>15000</v>
      </c>
      <c r="G31" s="7"/>
      <c r="H31" s="7"/>
      <c r="I31" s="7" t="s">
        <v>32</v>
      </c>
      <c r="J31" s="7">
        <v>3</v>
      </c>
      <c r="K31" s="7" t="s">
        <v>201</v>
      </c>
      <c r="L31" s="7" t="s">
        <v>196</v>
      </c>
      <c r="M31" s="7"/>
      <c r="N31" s="7"/>
      <c r="O31" s="7"/>
      <c r="P31" s="6">
        <v>0.76874999999999993</v>
      </c>
      <c r="Q31" s="6">
        <v>0.82291666666666663</v>
      </c>
      <c r="R31" s="6">
        <f t="shared" si="0"/>
        <v>5.4166666666666696E-2</v>
      </c>
      <c r="S31" s="24" t="s">
        <v>134</v>
      </c>
    </row>
    <row r="32" spans="1:22" x14ac:dyDescent="0.25">
      <c r="A32" s="23">
        <v>25886</v>
      </c>
      <c r="B32" s="7"/>
      <c r="C32" s="7" t="s">
        <v>38</v>
      </c>
      <c r="D32" s="24">
        <v>45801</v>
      </c>
      <c r="E32" s="7" t="s">
        <v>23</v>
      </c>
      <c r="F32" s="7">
        <v>5000</v>
      </c>
      <c r="G32" s="7"/>
      <c r="H32" s="7"/>
      <c r="I32" s="7" t="s">
        <v>32</v>
      </c>
      <c r="J32" s="7">
        <v>5</v>
      </c>
      <c r="K32" s="7" t="s">
        <v>34</v>
      </c>
      <c r="L32" s="7"/>
      <c r="M32" s="7"/>
      <c r="N32" s="7"/>
      <c r="O32" s="7"/>
      <c r="P32" s="6">
        <v>0.43611111111111112</v>
      </c>
      <c r="Q32" s="6">
        <v>0.4375</v>
      </c>
      <c r="R32" s="6">
        <f t="shared" si="0"/>
        <v>1.388888888888884E-3</v>
      </c>
      <c r="S32" s="24"/>
    </row>
    <row r="33" spans="1:19" x14ac:dyDescent="0.25">
      <c r="A33" s="23">
        <v>25898</v>
      </c>
      <c r="B33" s="7"/>
      <c r="C33" s="7" t="s">
        <v>182</v>
      </c>
      <c r="D33" s="24">
        <v>45801</v>
      </c>
      <c r="E33" s="7" t="s">
        <v>24</v>
      </c>
      <c r="F33" s="7">
        <v>8410</v>
      </c>
      <c r="G33" s="7"/>
      <c r="H33" s="7"/>
      <c r="I33" s="7" t="s">
        <v>32</v>
      </c>
      <c r="J33" s="7">
        <v>5</v>
      </c>
      <c r="K33" s="7" t="s">
        <v>34</v>
      </c>
      <c r="L33" s="7"/>
      <c r="M33" s="7"/>
      <c r="N33" s="7"/>
      <c r="O33" s="7"/>
      <c r="P33" s="6">
        <v>0.28125</v>
      </c>
      <c r="Q33" s="6">
        <v>0.29583333333333334</v>
      </c>
      <c r="R33" s="6">
        <f t="shared" si="0"/>
        <v>1.4583333333333337E-2</v>
      </c>
      <c r="S33" s="24"/>
    </row>
    <row r="34" spans="1:19" x14ac:dyDescent="0.25">
      <c r="A34" s="23">
        <v>25900</v>
      </c>
      <c r="B34" s="7"/>
      <c r="C34" s="7" t="s">
        <v>203</v>
      </c>
      <c r="D34" s="24">
        <v>45801</v>
      </c>
      <c r="E34" s="28" t="s">
        <v>210</v>
      </c>
      <c r="F34" s="7"/>
      <c r="G34" s="7"/>
      <c r="H34" s="7"/>
      <c r="I34" s="7"/>
      <c r="J34" s="7"/>
      <c r="K34" s="7" t="s">
        <v>44</v>
      </c>
      <c r="L34" s="7"/>
      <c r="M34" s="7"/>
      <c r="N34" s="7"/>
      <c r="O34" s="7"/>
      <c r="P34" s="6">
        <v>0.34027777777777773</v>
      </c>
      <c r="Q34" s="6">
        <v>0.35625000000000001</v>
      </c>
      <c r="R34" s="6">
        <f t="shared" si="0"/>
        <v>1.5972222222222276E-2</v>
      </c>
      <c r="S34" s="24"/>
    </row>
    <row r="35" spans="1:19" x14ac:dyDescent="0.25">
      <c r="A35" s="23">
        <v>25903</v>
      </c>
      <c r="B35" s="7"/>
      <c r="C35" s="7" t="s">
        <v>89</v>
      </c>
      <c r="D35" s="24">
        <v>45802</v>
      </c>
      <c r="E35" s="7"/>
      <c r="F35" s="7"/>
      <c r="G35" s="7"/>
      <c r="H35" s="7"/>
      <c r="I35" s="7" t="s">
        <v>43</v>
      </c>
      <c r="J35" s="7">
        <v>2</v>
      </c>
      <c r="K35" s="7" t="s">
        <v>55</v>
      </c>
      <c r="L35" s="7" t="s">
        <v>54</v>
      </c>
      <c r="M35" s="7" t="s">
        <v>65</v>
      </c>
      <c r="N35" s="7" t="s">
        <v>63</v>
      </c>
      <c r="O35" s="7"/>
      <c r="P35" s="58">
        <v>0.33333333333333331</v>
      </c>
      <c r="Q35" s="58">
        <v>0.875</v>
      </c>
      <c r="R35" s="58">
        <f t="shared" ref="R35:R75" si="1">+Q35-P35</f>
        <v>0.54166666666666674</v>
      </c>
      <c r="S35" s="24" t="s">
        <v>134</v>
      </c>
    </row>
    <row r="36" spans="1:19" x14ac:dyDescent="0.25">
      <c r="A36" s="23">
        <v>25902</v>
      </c>
      <c r="B36" s="7"/>
      <c r="C36" s="7" t="s">
        <v>144</v>
      </c>
      <c r="D36" s="24">
        <v>45802</v>
      </c>
      <c r="E36" s="7"/>
      <c r="F36" s="7"/>
      <c r="G36" s="7"/>
      <c r="H36" s="7"/>
      <c r="I36" s="7" t="s">
        <v>42</v>
      </c>
      <c r="J36" s="7">
        <v>1</v>
      </c>
      <c r="K36" s="7" t="s">
        <v>49</v>
      </c>
      <c r="L36" s="7" t="s">
        <v>149</v>
      </c>
      <c r="M36" s="7"/>
      <c r="N36" s="7"/>
      <c r="O36" s="7"/>
      <c r="P36" s="6">
        <v>0.33333333333333331</v>
      </c>
      <c r="Q36" s="6">
        <v>0.60416666666666663</v>
      </c>
      <c r="R36" s="6">
        <f t="shared" si="1"/>
        <v>0.27083333333333331</v>
      </c>
      <c r="S36" s="24"/>
    </row>
    <row r="37" spans="1:19" x14ac:dyDescent="0.25">
      <c r="A37" s="23">
        <v>25901</v>
      </c>
      <c r="B37" s="7"/>
      <c r="C37" s="7" t="s">
        <v>144</v>
      </c>
      <c r="D37" s="24">
        <v>45802</v>
      </c>
      <c r="E37" s="7"/>
      <c r="F37" s="7"/>
      <c r="G37" s="7"/>
      <c r="H37" s="7"/>
      <c r="I37" s="7" t="s">
        <v>32</v>
      </c>
      <c r="J37" s="7">
        <v>3</v>
      </c>
      <c r="K37" s="7" t="s">
        <v>44</v>
      </c>
      <c r="L37" s="7" t="s">
        <v>64</v>
      </c>
      <c r="M37" s="7"/>
      <c r="N37" s="7"/>
      <c r="O37" s="7"/>
      <c r="P37" s="6">
        <v>0.33333333333333331</v>
      </c>
      <c r="Q37" s="6">
        <v>0.60416666666666663</v>
      </c>
      <c r="R37" s="6">
        <f t="shared" si="1"/>
        <v>0.27083333333333331</v>
      </c>
      <c r="S37" s="24"/>
    </row>
    <row r="38" spans="1:19" x14ac:dyDescent="0.25">
      <c r="A38" s="23">
        <v>25904</v>
      </c>
      <c r="B38" s="7"/>
      <c r="C38" s="7" t="s">
        <v>60</v>
      </c>
      <c r="D38" s="24">
        <v>45803</v>
      </c>
      <c r="E38" s="7"/>
      <c r="F38" s="7"/>
      <c r="G38" s="7"/>
      <c r="H38" s="7"/>
      <c r="I38" s="7" t="s">
        <v>43</v>
      </c>
      <c r="J38" s="7">
        <v>2</v>
      </c>
      <c r="K38" s="7" t="s">
        <v>39</v>
      </c>
      <c r="L38" s="7" t="s">
        <v>67</v>
      </c>
      <c r="M38" s="7" t="s">
        <v>194</v>
      </c>
      <c r="N38" s="7" t="s">
        <v>69</v>
      </c>
      <c r="O38" s="7" t="s">
        <v>211</v>
      </c>
      <c r="P38" s="6">
        <v>0.33333333333333331</v>
      </c>
      <c r="Q38" s="6">
        <v>0.66666666666666663</v>
      </c>
      <c r="R38" s="6">
        <f t="shared" si="1"/>
        <v>0.33333333333333331</v>
      </c>
      <c r="S38" s="24"/>
    </row>
    <row r="39" spans="1:19" x14ac:dyDescent="0.25">
      <c r="A39" s="23">
        <v>25918</v>
      </c>
      <c r="B39" s="7"/>
      <c r="C39" s="7" t="s">
        <v>213</v>
      </c>
      <c r="D39" s="24">
        <v>45803</v>
      </c>
      <c r="E39" s="7"/>
      <c r="F39" s="7"/>
      <c r="G39" s="7"/>
      <c r="H39" s="7"/>
      <c r="I39" s="7" t="s">
        <v>42</v>
      </c>
      <c r="J39" s="7">
        <v>8</v>
      </c>
      <c r="K39" s="7" t="s">
        <v>39</v>
      </c>
      <c r="L39" s="7" t="s">
        <v>64</v>
      </c>
      <c r="M39" s="7"/>
      <c r="N39" s="7"/>
      <c r="O39" s="7"/>
      <c r="P39" s="6">
        <v>0.91805555555555562</v>
      </c>
      <c r="Q39" s="6">
        <v>0.97569444444444453</v>
      </c>
      <c r="R39" s="6">
        <f t="shared" si="1"/>
        <v>5.7638888888888906E-2</v>
      </c>
      <c r="S39" s="24" t="s">
        <v>134</v>
      </c>
    </row>
    <row r="40" spans="1:19" x14ac:dyDescent="0.25">
      <c r="A40" s="23">
        <v>25920</v>
      </c>
      <c r="B40" s="7"/>
      <c r="C40" s="7" t="s">
        <v>214</v>
      </c>
      <c r="D40" s="24">
        <v>45803</v>
      </c>
      <c r="E40" s="7"/>
      <c r="F40" s="7"/>
      <c r="G40" s="7"/>
      <c r="H40" s="7"/>
      <c r="I40" s="7" t="s">
        <v>42</v>
      </c>
      <c r="J40" s="7">
        <v>1</v>
      </c>
      <c r="K40" s="7" t="s">
        <v>44</v>
      </c>
      <c r="L40" s="7" t="s">
        <v>57</v>
      </c>
      <c r="M40" s="7"/>
      <c r="N40" s="7"/>
      <c r="O40" s="7"/>
      <c r="P40" s="6">
        <v>0.47916666666666669</v>
      </c>
      <c r="Q40" s="6">
        <v>0.51736111111111105</v>
      </c>
      <c r="R40" s="6">
        <f t="shared" si="1"/>
        <v>3.8194444444444364E-2</v>
      </c>
      <c r="S40" s="24"/>
    </row>
    <row r="41" spans="1:19" x14ac:dyDescent="0.25">
      <c r="A41" s="23">
        <v>25866</v>
      </c>
      <c r="B41" s="7"/>
      <c r="C41" s="7" t="s">
        <v>48</v>
      </c>
      <c r="D41" s="24">
        <v>45803</v>
      </c>
      <c r="E41" s="7" t="s">
        <v>23</v>
      </c>
      <c r="F41" s="7">
        <v>16780</v>
      </c>
      <c r="G41" s="7"/>
      <c r="H41" s="7" t="s">
        <v>33</v>
      </c>
      <c r="I41" s="7" t="s">
        <v>32</v>
      </c>
      <c r="J41" s="7">
        <v>13</v>
      </c>
      <c r="K41" s="7" t="s">
        <v>56</v>
      </c>
      <c r="L41" s="7"/>
      <c r="M41" s="7"/>
      <c r="N41" s="7"/>
      <c r="O41" s="7"/>
      <c r="P41" s="6">
        <v>0.55555555555555558</v>
      </c>
      <c r="Q41" s="6">
        <v>0.58333333333333337</v>
      </c>
      <c r="R41" s="6">
        <f t="shared" si="1"/>
        <v>2.777777777777779E-2</v>
      </c>
      <c r="S41" s="24"/>
    </row>
    <row r="42" spans="1:19" x14ac:dyDescent="0.25">
      <c r="A42" s="23">
        <v>25882</v>
      </c>
      <c r="B42" s="7"/>
      <c r="C42" s="7" t="s">
        <v>48</v>
      </c>
      <c r="D42" s="24">
        <v>45803</v>
      </c>
      <c r="E42" s="7" t="s">
        <v>23</v>
      </c>
      <c r="F42" s="7">
        <v>16520</v>
      </c>
      <c r="G42" s="7"/>
      <c r="H42" s="7" t="s">
        <v>33</v>
      </c>
      <c r="I42" s="7" t="s">
        <v>32</v>
      </c>
      <c r="J42" s="7">
        <v>13</v>
      </c>
      <c r="K42" s="7" t="s">
        <v>56</v>
      </c>
      <c r="L42" s="7"/>
      <c r="M42" s="7"/>
      <c r="N42" s="7"/>
      <c r="O42" s="7"/>
      <c r="P42" s="6">
        <v>0.75347222222222221</v>
      </c>
      <c r="Q42" s="6">
        <v>0.78888888888888886</v>
      </c>
      <c r="R42" s="6">
        <f t="shared" si="1"/>
        <v>3.5416666666666652E-2</v>
      </c>
      <c r="S42" s="24" t="s">
        <v>134</v>
      </c>
    </row>
    <row r="43" spans="1:19" x14ac:dyDescent="0.25">
      <c r="A43" s="23">
        <v>25909</v>
      </c>
      <c r="B43" s="7"/>
      <c r="C43" s="7" t="s">
        <v>143</v>
      </c>
      <c r="D43" s="24">
        <v>45803</v>
      </c>
      <c r="E43" s="7" t="s">
        <v>23</v>
      </c>
      <c r="F43" s="7">
        <v>15000</v>
      </c>
      <c r="G43" s="7"/>
      <c r="H43" s="7"/>
      <c r="I43" s="7" t="s">
        <v>32</v>
      </c>
      <c r="J43" s="7">
        <v>13</v>
      </c>
      <c r="K43" s="7" t="s">
        <v>56</v>
      </c>
      <c r="L43" s="7"/>
      <c r="M43" s="7"/>
      <c r="N43" s="7"/>
      <c r="O43" s="7"/>
      <c r="P43" s="6">
        <v>0.64374999999999993</v>
      </c>
      <c r="Q43" s="6">
        <v>0.6875</v>
      </c>
      <c r="R43" s="6">
        <f t="shared" si="1"/>
        <v>4.3750000000000067E-2</v>
      </c>
      <c r="S43" s="24"/>
    </row>
    <row r="44" spans="1:19" x14ac:dyDescent="0.25">
      <c r="A44" s="23">
        <v>25910</v>
      </c>
      <c r="B44" s="7"/>
      <c r="C44" s="7" t="s">
        <v>45</v>
      </c>
      <c r="D44" s="24">
        <v>45803</v>
      </c>
      <c r="E44" s="7" t="s">
        <v>23</v>
      </c>
      <c r="F44" s="7">
        <v>15000</v>
      </c>
      <c r="G44" s="7"/>
      <c r="H44" s="7"/>
      <c r="I44" s="7" t="s">
        <v>32</v>
      </c>
      <c r="J44" s="7">
        <v>13</v>
      </c>
      <c r="K44" s="7" t="s">
        <v>56</v>
      </c>
      <c r="L44" s="7"/>
      <c r="M44" s="7"/>
      <c r="N44" s="7"/>
      <c r="O44" s="7"/>
      <c r="P44" s="6">
        <v>0.41666666666666669</v>
      </c>
      <c r="Q44" s="6">
        <v>0.52083333333333337</v>
      </c>
      <c r="R44" s="6">
        <f t="shared" si="1"/>
        <v>0.10416666666666669</v>
      </c>
      <c r="S44" s="24"/>
    </row>
    <row r="45" spans="1:19" x14ac:dyDescent="0.25">
      <c r="A45" s="23">
        <v>25911</v>
      </c>
      <c r="B45" s="7"/>
      <c r="C45" s="7" t="s">
        <v>35</v>
      </c>
      <c r="D45" s="24">
        <v>45803</v>
      </c>
      <c r="E45" s="7" t="s">
        <v>23</v>
      </c>
      <c r="F45" s="7">
        <v>15000</v>
      </c>
      <c r="G45" s="7"/>
      <c r="H45" s="7"/>
      <c r="I45" s="7" t="s">
        <v>32</v>
      </c>
      <c r="J45" s="7">
        <v>3</v>
      </c>
      <c r="K45" s="7" t="s">
        <v>55</v>
      </c>
      <c r="L45" s="7" t="s">
        <v>212</v>
      </c>
      <c r="M45" s="7"/>
      <c r="N45" s="7"/>
      <c r="O45" s="7"/>
      <c r="P45" s="6">
        <v>0.33194444444444443</v>
      </c>
      <c r="Q45" s="6">
        <v>0.3611111111111111</v>
      </c>
      <c r="R45" s="6">
        <f t="shared" si="1"/>
        <v>2.9166666666666674E-2</v>
      </c>
      <c r="S45" s="24"/>
    </row>
    <row r="46" spans="1:19" x14ac:dyDescent="0.25">
      <c r="A46" s="23">
        <v>25913</v>
      </c>
      <c r="B46" s="7"/>
      <c r="C46" s="7" t="s">
        <v>52</v>
      </c>
      <c r="D46" s="24">
        <v>45803</v>
      </c>
      <c r="E46" s="7" t="s">
        <v>23</v>
      </c>
      <c r="F46" s="7">
        <v>15000</v>
      </c>
      <c r="G46" s="7"/>
      <c r="H46" s="7"/>
      <c r="I46" s="7" t="s">
        <v>32</v>
      </c>
      <c r="J46" s="7">
        <v>3</v>
      </c>
      <c r="K46" s="7" t="s">
        <v>55</v>
      </c>
      <c r="L46" s="7" t="s">
        <v>212</v>
      </c>
      <c r="M46" s="7"/>
      <c r="N46" s="7"/>
      <c r="O46" s="7"/>
      <c r="P46" s="6">
        <v>0.51666666666666672</v>
      </c>
      <c r="Q46" s="6">
        <v>0.55208333333333337</v>
      </c>
      <c r="R46" s="6">
        <f t="shared" si="1"/>
        <v>3.5416666666666652E-2</v>
      </c>
      <c r="S46" s="24"/>
    </row>
    <row r="47" spans="1:19" x14ac:dyDescent="0.25">
      <c r="A47" s="23">
        <v>25914</v>
      </c>
      <c r="B47" s="7"/>
      <c r="C47" s="7" t="s">
        <v>36</v>
      </c>
      <c r="D47" s="24">
        <v>45803</v>
      </c>
      <c r="E47" s="7" t="s">
        <v>23</v>
      </c>
      <c r="F47" s="7">
        <v>15000</v>
      </c>
      <c r="G47" s="7"/>
      <c r="H47" s="7"/>
      <c r="I47" s="7" t="s">
        <v>32</v>
      </c>
      <c r="J47" s="7">
        <v>5</v>
      </c>
      <c r="K47" s="7" t="s">
        <v>34</v>
      </c>
      <c r="L47" s="28" t="s">
        <v>148</v>
      </c>
      <c r="M47" s="7"/>
      <c r="N47" s="7"/>
      <c r="O47" s="7"/>
      <c r="P47" s="6">
        <v>0.3888888888888889</v>
      </c>
      <c r="Q47" s="6">
        <v>0.42708333333333331</v>
      </c>
      <c r="R47" s="6">
        <f t="shared" si="1"/>
        <v>3.819444444444442E-2</v>
      </c>
      <c r="S47" s="24" t="s">
        <v>91</v>
      </c>
    </row>
    <row r="48" spans="1:19" x14ac:dyDescent="0.25">
      <c r="A48" s="23">
        <v>25915</v>
      </c>
      <c r="B48" s="7"/>
      <c r="C48" s="7" t="s">
        <v>61</v>
      </c>
      <c r="D48" s="24">
        <v>45803</v>
      </c>
      <c r="E48" s="7" t="s">
        <v>23</v>
      </c>
      <c r="F48" s="7">
        <v>15000</v>
      </c>
      <c r="G48" s="7"/>
      <c r="H48" s="7"/>
      <c r="I48" s="7" t="s">
        <v>32</v>
      </c>
      <c r="J48" s="7">
        <v>3</v>
      </c>
      <c r="K48" s="7" t="s">
        <v>55</v>
      </c>
      <c r="L48" s="7" t="s">
        <v>212</v>
      </c>
      <c r="M48" s="7"/>
      <c r="N48" s="7"/>
      <c r="O48" s="7"/>
      <c r="P48" s="6">
        <v>0.65277777777777779</v>
      </c>
      <c r="Q48" s="6">
        <v>0.67013888888888884</v>
      </c>
      <c r="R48" s="6">
        <f t="shared" si="1"/>
        <v>1.7361111111111049E-2</v>
      </c>
      <c r="S48" s="24"/>
    </row>
    <row r="49" spans="1:19" x14ac:dyDescent="0.25">
      <c r="A49" s="23">
        <v>25916</v>
      </c>
      <c r="B49" s="7"/>
      <c r="C49" s="7" t="s">
        <v>187</v>
      </c>
      <c r="D49" s="24">
        <v>45803</v>
      </c>
      <c r="E49" s="7" t="s">
        <v>23</v>
      </c>
      <c r="F49" s="7">
        <v>12000</v>
      </c>
      <c r="G49" s="7"/>
      <c r="H49" s="7"/>
      <c r="I49" s="7" t="s">
        <v>32</v>
      </c>
      <c r="J49" s="7">
        <v>3</v>
      </c>
      <c r="K49" s="7" t="s">
        <v>55</v>
      </c>
      <c r="L49" s="7" t="s">
        <v>212</v>
      </c>
      <c r="M49" s="7"/>
      <c r="N49" s="7"/>
      <c r="O49" s="7"/>
      <c r="P49" s="6">
        <v>0.42222222222222222</v>
      </c>
      <c r="Q49" s="6">
        <v>0.46388888888888885</v>
      </c>
      <c r="R49" s="6">
        <f t="shared" si="1"/>
        <v>4.166666666666663E-2</v>
      </c>
      <c r="S49" s="24"/>
    </row>
    <row r="50" spans="1:19" x14ac:dyDescent="0.25">
      <c r="A50" s="23">
        <v>25917</v>
      </c>
      <c r="B50" s="7"/>
      <c r="C50" s="7" t="s">
        <v>188</v>
      </c>
      <c r="D50" s="24">
        <v>45803</v>
      </c>
      <c r="E50" s="7" t="s">
        <v>23</v>
      </c>
      <c r="F50" s="7">
        <v>13320</v>
      </c>
      <c r="G50" s="7"/>
      <c r="H50" s="7"/>
      <c r="I50" s="7" t="s">
        <v>32</v>
      </c>
      <c r="J50" s="7">
        <v>5</v>
      </c>
      <c r="K50" s="7" t="s">
        <v>34</v>
      </c>
      <c r="L50" s="28" t="s">
        <v>148</v>
      </c>
      <c r="M50" s="7"/>
      <c r="N50" s="7"/>
      <c r="O50" s="7"/>
      <c r="P50" s="6">
        <v>0.60416666666666663</v>
      </c>
      <c r="Q50" s="6">
        <v>0.63611111111111118</v>
      </c>
      <c r="R50" s="6">
        <f t="shared" si="1"/>
        <v>3.1944444444444553E-2</v>
      </c>
      <c r="S50" s="24" t="s">
        <v>91</v>
      </c>
    </row>
    <row r="51" spans="1:19" x14ac:dyDescent="0.25">
      <c r="A51" s="23">
        <v>25907</v>
      </c>
      <c r="B51" s="7"/>
      <c r="C51" s="7" t="s">
        <v>38</v>
      </c>
      <c r="D51" s="24">
        <v>45803</v>
      </c>
      <c r="E51" s="7" t="s">
        <v>23</v>
      </c>
      <c r="F51" s="7">
        <v>12000</v>
      </c>
      <c r="G51" s="7"/>
      <c r="H51" s="7"/>
      <c r="I51" s="7" t="s">
        <v>32</v>
      </c>
      <c r="J51" s="7">
        <v>3</v>
      </c>
      <c r="K51" s="7" t="s">
        <v>55</v>
      </c>
      <c r="L51" s="7" t="s">
        <v>212</v>
      </c>
      <c r="M51" s="7"/>
      <c r="N51" s="7"/>
      <c r="O51" s="7"/>
      <c r="P51" s="6">
        <v>0.75</v>
      </c>
      <c r="Q51" s="6">
        <v>0.78125</v>
      </c>
      <c r="R51" s="6">
        <f t="shared" si="1"/>
        <v>3.125E-2</v>
      </c>
      <c r="S51" s="24" t="s">
        <v>134</v>
      </c>
    </row>
    <row r="52" spans="1:19" x14ac:dyDescent="0.25">
      <c r="A52" s="23">
        <v>25919</v>
      </c>
      <c r="B52" s="7"/>
      <c r="C52" s="7" t="s">
        <v>213</v>
      </c>
      <c r="D52" s="24">
        <v>45804</v>
      </c>
      <c r="E52" s="7"/>
      <c r="F52" s="7"/>
      <c r="G52" s="7"/>
      <c r="H52" s="7"/>
      <c r="I52" s="7" t="s">
        <v>42</v>
      </c>
      <c r="J52" s="7">
        <v>1</v>
      </c>
      <c r="K52" s="7" t="s">
        <v>39</v>
      </c>
      <c r="L52" s="7" t="s">
        <v>64</v>
      </c>
      <c r="M52" s="7"/>
      <c r="N52" s="7"/>
      <c r="O52" s="7"/>
      <c r="P52" s="6">
        <v>6.25E-2</v>
      </c>
      <c r="Q52" s="6">
        <v>6.6666666666666666E-2</v>
      </c>
      <c r="R52" s="6">
        <f t="shared" si="1"/>
        <v>4.1666666666666657E-3</v>
      </c>
      <c r="S52" s="24"/>
    </row>
    <row r="53" spans="1:19" x14ac:dyDescent="0.25">
      <c r="A53" s="23">
        <v>25928</v>
      </c>
      <c r="B53" s="7"/>
      <c r="C53" s="7" t="s">
        <v>213</v>
      </c>
      <c r="D53" s="24">
        <v>45804</v>
      </c>
      <c r="E53" s="7"/>
      <c r="F53" s="7"/>
      <c r="G53" s="7"/>
      <c r="H53" s="7"/>
      <c r="I53" s="7" t="s">
        <v>42</v>
      </c>
      <c r="J53" s="7">
        <v>1</v>
      </c>
      <c r="K53" s="7" t="s">
        <v>39</v>
      </c>
      <c r="L53" s="7" t="s">
        <v>64</v>
      </c>
      <c r="M53" s="7"/>
      <c r="N53" s="7"/>
      <c r="O53" s="7"/>
      <c r="P53" s="6">
        <v>0.89930555555555547</v>
      </c>
      <c r="Q53" s="6">
        <v>1.0041666666666667</v>
      </c>
      <c r="R53" s="6">
        <f t="shared" si="1"/>
        <v>0.10486111111111118</v>
      </c>
      <c r="S53" s="24" t="s">
        <v>134</v>
      </c>
    </row>
    <row r="54" spans="1:19" x14ac:dyDescent="0.25">
      <c r="A54" s="23">
        <v>25841</v>
      </c>
      <c r="B54" s="7"/>
      <c r="C54" s="7" t="s">
        <v>52</v>
      </c>
      <c r="D54" s="24">
        <v>45804</v>
      </c>
      <c r="E54" s="7" t="s">
        <v>23</v>
      </c>
      <c r="F54" s="7">
        <v>15000</v>
      </c>
      <c r="G54" s="7"/>
      <c r="H54" s="7" t="s">
        <v>31</v>
      </c>
      <c r="I54" s="7" t="s">
        <v>32</v>
      </c>
      <c r="J54" s="7">
        <v>3</v>
      </c>
      <c r="K54" s="7" t="s">
        <v>55</v>
      </c>
      <c r="L54" s="7"/>
      <c r="M54" s="7"/>
      <c r="N54" s="7"/>
      <c r="O54" s="7"/>
      <c r="P54" s="6">
        <v>0.46527777777777773</v>
      </c>
      <c r="Q54" s="6">
        <v>0.49027777777777781</v>
      </c>
      <c r="R54" s="6">
        <f t="shared" si="1"/>
        <v>2.5000000000000078E-2</v>
      </c>
      <c r="S54" s="24"/>
    </row>
    <row r="55" spans="1:19" x14ac:dyDescent="0.25">
      <c r="A55" s="23">
        <v>25908</v>
      </c>
      <c r="B55" s="7"/>
      <c r="C55" s="7" t="s">
        <v>40</v>
      </c>
      <c r="D55" s="24">
        <v>45804</v>
      </c>
      <c r="E55" s="7" t="s">
        <v>23</v>
      </c>
      <c r="F55" s="7">
        <v>5000</v>
      </c>
      <c r="G55" s="7"/>
      <c r="H55" s="7"/>
      <c r="I55" s="7" t="s">
        <v>32</v>
      </c>
      <c r="J55" s="7">
        <v>3</v>
      </c>
      <c r="K55" s="7" t="s">
        <v>55</v>
      </c>
      <c r="L55" s="7"/>
      <c r="M55" s="7"/>
      <c r="N55" s="7"/>
      <c r="O55" s="7"/>
      <c r="P55" s="6">
        <v>0.54513888888888895</v>
      </c>
      <c r="Q55" s="6">
        <v>0.57500000000000007</v>
      </c>
      <c r="R55" s="6">
        <f t="shared" si="1"/>
        <v>2.9861111111111116E-2</v>
      </c>
      <c r="S55" s="24"/>
    </row>
    <row r="56" spans="1:19" x14ac:dyDescent="0.25">
      <c r="A56" s="23">
        <v>25921</v>
      </c>
      <c r="B56" s="7"/>
      <c r="C56" s="7" t="s">
        <v>38</v>
      </c>
      <c r="D56" s="24">
        <v>45804</v>
      </c>
      <c r="E56" s="7" t="s">
        <v>23</v>
      </c>
      <c r="F56" s="7">
        <v>10000</v>
      </c>
      <c r="G56" s="7"/>
      <c r="H56" s="7"/>
      <c r="I56" s="7" t="s">
        <v>32</v>
      </c>
      <c r="J56" s="7">
        <v>3</v>
      </c>
      <c r="K56" s="7" t="s">
        <v>55</v>
      </c>
      <c r="L56" s="7"/>
      <c r="M56" s="7"/>
      <c r="N56" s="7"/>
      <c r="O56" s="7"/>
      <c r="P56" s="6">
        <v>0.58680555555555558</v>
      </c>
      <c r="Q56" s="6">
        <v>0.60416666666666663</v>
      </c>
      <c r="R56" s="6">
        <f t="shared" si="1"/>
        <v>1.7361111111111049E-2</v>
      </c>
      <c r="S56" s="24"/>
    </row>
    <row r="57" spans="1:19" x14ac:dyDescent="0.25">
      <c r="A57" s="23">
        <v>25923</v>
      </c>
      <c r="B57" s="7"/>
      <c r="C57" s="7" t="s">
        <v>35</v>
      </c>
      <c r="D57" s="24">
        <v>45804</v>
      </c>
      <c r="E57" s="7" t="s">
        <v>23</v>
      </c>
      <c r="F57" s="7">
        <v>15000</v>
      </c>
      <c r="G57" s="7"/>
      <c r="H57" s="7"/>
      <c r="I57" s="7" t="s">
        <v>32</v>
      </c>
      <c r="J57" s="7">
        <v>6</v>
      </c>
      <c r="K57" s="7" t="s">
        <v>201</v>
      </c>
      <c r="L57" s="7" t="s">
        <v>196</v>
      </c>
      <c r="M57" s="7"/>
      <c r="N57" s="7"/>
      <c r="O57" s="7"/>
      <c r="P57" s="6">
        <v>0.5</v>
      </c>
      <c r="Q57" s="6">
        <v>0.52777777777777779</v>
      </c>
      <c r="R57" s="6">
        <f t="shared" si="1"/>
        <v>2.777777777777779E-2</v>
      </c>
      <c r="S57" s="24"/>
    </row>
    <row r="58" spans="1:19" x14ac:dyDescent="0.25">
      <c r="A58" s="23">
        <v>25924</v>
      </c>
      <c r="B58" s="7"/>
      <c r="C58" s="7" t="s">
        <v>35</v>
      </c>
      <c r="D58" s="24">
        <v>45804</v>
      </c>
      <c r="E58" s="7" t="s">
        <v>23</v>
      </c>
      <c r="F58" s="7">
        <v>15000</v>
      </c>
      <c r="G58" s="7"/>
      <c r="H58" s="7"/>
      <c r="I58" s="7" t="s">
        <v>32</v>
      </c>
      <c r="J58" s="7">
        <v>6</v>
      </c>
      <c r="K58" s="7" t="s">
        <v>201</v>
      </c>
      <c r="L58" s="7" t="s">
        <v>196</v>
      </c>
      <c r="M58" s="7"/>
      <c r="N58" s="7"/>
      <c r="O58" s="7"/>
      <c r="P58" s="6">
        <v>0.63541666666666663</v>
      </c>
      <c r="Q58" s="6">
        <v>0.68333333333333324</v>
      </c>
      <c r="R58" s="6">
        <f t="shared" si="1"/>
        <v>4.7916666666666607E-2</v>
      </c>
      <c r="S58" s="24"/>
    </row>
    <row r="59" spans="1:19" x14ac:dyDescent="0.25">
      <c r="A59" s="23">
        <v>25925</v>
      </c>
      <c r="B59" s="7"/>
      <c r="C59" s="7" t="s">
        <v>88</v>
      </c>
      <c r="D59" s="24">
        <v>45804</v>
      </c>
      <c r="E59" s="7" t="s">
        <v>23</v>
      </c>
      <c r="F59" s="7">
        <v>6710</v>
      </c>
      <c r="G59" s="7"/>
      <c r="H59" s="7"/>
      <c r="I59" s="7" t="s">
        <v>32</v>
      </c>
      <c r="J59" s="7">
        <v>3</v>
      </c>
      <c r="K59" s="7" t="s">
        <v>55</v>
      </c>
      <c r="L59" s="7"/>
      <c r="M59" s="7"/>
      <c r="N59" s="7"/>
      <c r="O59" s="7"/>
      <c r="P59" s="6">
        <v>0.37222222222222223</v>
      </c>
      <c r="Q59" s="6">
        <v>0.42152777777777778</v>
      </c>
      <c r="R59" s="6">
        <f t="shared" si="1"/>
        <v>4.9305555555555547E-2</v>
      </c>
      <c r="S59" s="24"/>
    </row>
    <row r="60" spans="1:19" x14ac:dyDescent="0.25">
      <c r="A60" s="23">
        <v>25927</v>
      </c>
      <c r="B60" s="7"/>
      <c r="C60" s="7" t="s">
        <v>71</v>
      </c>
      <c r="D60" s="24">
        <v>45804</v>
      </c>
      <c r="E60" s="7" t="s">
        <v>23</v>
      </c>
      <c r="F60" s="7">
        <v>15600</v>
      </c>
      <c r="G60" s="7"/>
      <c r="H60" s="7"/>
      <c r="I60" s="7" t="s">
        <v>32</v>
      </c>
      <c r="J60" s="7">
        <v>6</v>
      </c>
      <c r="K60" s="7" t="s">
        <v>201</v>
      </c>
      <c r="L60" s="7" t="s">
        <v>196</v>
      </c>
      <c r="M60" s="7"/>
      <c r="N60" s="7"/>
      <c r="O60" s="7"/>
      <c r="P60" s="6">
        <v>0.375</v>
      </c>
      <c r="Q60" s="6">
        <v>0.40625</v>
      </c>
      <c r="R60" s="6">
        <f t="shared" si="1"/>
        <v>3.125E-2</v>
      </c>
      <c r="S60" s="24"/>
    </row>
    <row r="61" spans="1:19" x14ac:dyDescent="0.25">
      <c r="A61" s="23">
        <v>25047</v>
      </c>
      <c r="B61" s="7"/>
      <c r="C61" s="7" t="s">
        <v>213</v>
      </c>
      <c r="D61" s="24">
        <v>45805</v>
      </c>
      <c r="E61" s="7"/>
      <c r="F61" s="7"/>
      <c r="G61" s="7"/>
      <c r="H61" s="7"/>
      <c r="I61" s="7" t="s">
        <v>42</v>
      </c>
      <c r="J61" s="7">
        <v>1</v>
      </c>
      <c r="K61" s="7" t="s">
        <v>39</v>
      </c>
      <c r="L61" s="7" t="s">
        <v>64</v>
      </c>
      <c r="M61" s="7"/>
      <c r="N61" s="7"/>
      <c r="O61" s="7"/>
      <c r="P61" s="6">
        <v>4.5138888888888888E-2</v>
      </c>
      <c r="Q61" s="6">
        <v>9.0277777777777776E-2</v>
      </c>
      <c r="R61" s="6">
        <f t="shared" si="1"/>
        <v>4.5138888888888888E-2</v>
      </c>
      <c r="S61" s="24"/>
    </row>
    <row r="62" spans="1:19" x14ac:dyDescent="0.25">
      <c r="A62" s="23">
        <v>25867</v>
      </c>
      <c r="B62" s="7"/>
      <c r="C62" s="7" t="s">
        <v>48</v>
      </c>
      <c r="D62" s="24">
        <v>45804</v>
      </c>
      <c r="E62" s="7" t="s">
        <v>23</v>
      </c>
      <c r="F62" s="7">
        <v>16740</v>
      </c>
      <c r="G62" s="7"/>
      <c r="H62" s="7" t="s">
        <v>33</v>
      </c>
      <c r="I62" s="7" t="s">
        <v>32</v>
      </c>
      <c r="J62" s="7">
        <v>13</v>
      </c>
      <c r="K62" s="7" t="s">
        <v>56</v>
      </c>
      <c r="L62" s="7"/>
      <c r="M62" s="7"/>
      <c r="N62" s="7"/>
      <c r="O62" s="7"/>
      <c r="P62" s="6">
        <v>0.72152777777777777</v>
      </c>
      <c r="Q62" s="6">
        <v>0.75</v>
      </c>
      <c r="R62" s="6">
        <f t="shared" si="1"/>
        <v>2.8472222222222232E-2</v>
      </c>
      <c r="S62" s="24" t="s">
        <v>134</v>
      </c>
    </row>
    <row r="63" spans="1:19" x14ac:dyDescent="0.25">
      <c r="A63" s="23">
        <v>25885</v>
      </c>
      <c r="B63" s="7"/>
      <c r="C63" s="7" t="s">
        <v>48</v>
      </c>
      <c r="D63" s="24">
        <v>45805</v>
      </c>
      <c r="E63" s="7" t="s">
        <v>23</v>
      </c>
      <c r="F63" s="7">
        <v>16350</v>
      </c>
      <c r="G63" s="7"/>
      <c r="H63" s="7"/>
      <c r="I63" s="7" t="s">
        <v>32</v>
      </c>
      <c r="J63" s="7">
        <v>13</v>
      </c>
      <c r="K63" s="7" t="s">
        <v>56</v>
      </c>
      <c r="L63" s="7"/>
      <c r="M63" s="7"/>
      <c r="N63" s="7"/>
      <c r="O63" s="7"/>
      <c r="P63" s="6">
        <v>0.73055555555555562</v>
      </c>
      <c r="Q63" s="6">
        <v>0.75694444444444453</v>
      </c>
      <c r="R63" s="6">
        <f t="shared" si="1"/>
        <v>2.6388888888888906E-2</v>
      </c>
      <c r="S63" s="24" t="s">
        <v>134</v>
      </c>
    </row>
    <row r="64" spans="1:19" x14ac:dyDescent="0.25">
      <c r="A64" s="23">
        <v>25905</v>
      </c>
      <c r="B64" s="7"/>
      <c r="C64" s="7" t="s">
        <v>48</v>
      </c>
      <c r="D64" s="24">
        <v>45804</v>
      </c>
      <c r="E64" s="7" t="s">
        <v>23</v>
      </c>
      <c r="F64" s="7">
        <v>16510</v>
      </c>
      <c r="G64" s="7"/>
      <c r="H64" s="7"/>
      <c r="I64" s="7" t="s">
        <v>32</v>
      </c>
      <c r="J64" s="7">
        <v>13</v>
      </c>
      <c r="K64" s="7" t="s">
        <v>56</v>
      </c>
      <c r="L64" s="7"/>
      <c r="M64" s="7"/>
      <c r="N64" s="7"/>
      <c r="O64" s="7"/>
      <c r="P64" s="6">
        <v>0.62638888888888888</v>
      </c>
      <c r="Q64" s="6">
        <v>0.65208333333333335</v>
      </c>
      <c r="R64" s="6">
        <f t="shared" si="1"/>
        <v>2.5694444444444464E-2</v>
      </c>
      <c r="S64" s="24" t="s">
        <v>134</v>
      </c>
    </row>
    <row r="65" spans="1:19" x14ac:dyDescent="0.25">
      <c r="A65" s="23">
        <v>25922</v>
      </c>
      <c r="B65" s="7"/>
      <c r="C65" s="7" t="s">
        <v>40</v>
      </c>
      <c r="D65" s="24">
        <v>45804</v>
      </c>
      <c r="E65" s="7" t="s">
        <v>23</v>
      </c>
      <c r="F65" s="7">
        <v>15000</v>
      </c>
      <c r="G65" s="7"/>
      <c r="H65" s="7"/>
      <c r="I65" s="7" t="s">
        <v>32</v>
      </c>
      <c r="J65" s="7">
        <v>13</v>
      </c>
      <c r="K65" s="7" t="s">
        <v>56</v>
      </c>
      <c r="L65" s="7"/>
      <c r="M65" s="7"/>
      <c r="N65" s="7"/>
      <c r="O65" s="7"/>
      <c r="P65" s="6">
        <v>0.52083333333333337</v>
      </c>
      <c r="Q65" s="6">
        <v>0.55208333333333337</v>
      </c>
      <c r="R65" s="6">
        <f t="shared" si="1"/>
        <v>3.125E-2</v>
      </c>
      <c r="S65" s="24" t="s">
        <v>134</v>
      </c>
    </row>
    <row r="66" spans="1:19" x14ac:dyDescent="0.25">
      <c r="A66" s="23">
        <v>25926</v>
      </c>
      <c r="B66" s="7"/>
      <c r="C66" s="7" t="s">
        <v>41</v>
      </c>
      <c r="D66" s="24">
        <v>45804</v>
      </c>
      <c r="E66" s="7" t="s">
        <v>23</v>
      </c>
      <c r="F66" s="7">
        <v>15000</v>
      </c>
      <c r="G66" s="7"/>
      <c r="H66" s="7"/>
      <c r="I66" s="7" t="s">
        <v>32</v>
      </c>
      <c r="J66" s="7">
        <v>13</v>
      </c>
      <c r="K66" s="7" t="s">
        <v>56</v>
      </c>
      <c r="L66" s="7"/>
      <c r="M66" s="7"/>
      <c r="N66" s="7"/>
      <c r="O66" s="7"/>
      <c r="P66" s="6">
        <v>0.375</v>
      </c>
      <c r="Q66" s="6">
        <v>0.43194444444444446</v>
      </c>
      <c r="R66" s="6">
        <f t="shared" si="1"/>
        <v>5.6944444444444464E-2</v>
      </c>
      <c r="S66" s="24" t="s">
        <v>134</v>
      </c>
    </row>
    <row r="67" spans="1:19" x14ac:dyDescent="0.25">
      <c r="A67" s="23">
        <v>25929</v>
      </c>
      <c r="B67" s="7"/>
      <c r="C67" s="7" t="s">
        <v>38</v>
      </c>
      <c r="D67" s="24">
        <v>45805</v>
      </c>
      <c r="E67" s="7" t="s">
        <v>23</v>
      </c>
      <c r="F67" s="7">
        <v>15000</v>
      </c>
      <c r="G67" s="7"/>
      <c r="H67" s="7" t="s">
        <v>31</v>
      </c>
      <c r="I67" s="7" t="s">
        <v>32</v>
      </c>
      <c r="J67" s="7">
        <v>13</v>
      </c>
      <c r="K67" s="7" t="s">
        <v>56</v>
      </c>
      <c r="L67" s="7"/>
      <c r="M67" s="7"/>
      <c r="N67" s="7"/>
      <c r="O67" s="7"/>
      <c r="P67" s="6">
        <v>0.46249999999999997</v>
      </c>
      <c r="Q67" s="6">
        <v>0.49027777777777781</v>
      </c>
      <c r="R67" s="6">
        <f t="shared" si="1"/>
        <v>2.7777777777777846E-2</v>
      </c>
      <c r="S67" s="24" t="s">
        <v>134</v>
      </c>
    </row>
    <row r="68" spans="1:19" x14ac:dyDescent="0.25">
      <c r="A68" s="23">
        <v>25931</v>
      </c>
      <c r="B68" s="7"/>
      <c r="C68" s="7" t="s">
        <v>50</v>
      </c>
      <c r="D68" s="24">
        <v>45805</v>
      </c>
      <c r="E68" s="7" t="s">
        <v>23</v>
      </c>
      <c r="F68" s="7">
        <v>15000</v>
      </c>
      <c r="G68" s="7"/>
      <c r="H68" s="7" t="s">
        <v>31</v>
      </c>
      <c r="I68" s="7" t="s">
        <v>32</v>
      </c>
      <c r="J68" s="7">
        <v>5</v>
      </c>
      <c r="K68" s="7" t="s">
        <v>34</v>
      </c>
      <c r="L68" s="7" t="s">
        <v>54</v>
      </c>
      <c r="M68" s="7"/>
      <c r="N68" s="7"/>
      <c r="O68" s="7"/>
      <c r="P68" s="6">
        <v>0.33680555555555558</v>
      </c>
      <c r="Q68" s="6">
        <v>0.3666666666666667</v>
      </c>
      <c r="R68" s="6">
        <f t="shared" si="1"/>
        <v>2.9861111111111116E-2</v>
      </c>
      <c r="S68" s="24" t="s">
        <v>134</v>
      </c>
    </row>
    <row r="69" spans="1:19" x14ac:dyDescent="0.25">
      <c r="A69" s="23">
        <v>25932</v>
      </c>
      <c r="B69" s="7"/>
      <c r="C69" s="7" t="s">
        <v>35</v>
      </c>
      <c r="D69" s="24">
        <v>45805</v>
      </c>
      <c r="E69" s="7" t="s">
        <v>23</v>
      </c>
      <c r="F69" s="7">
        <v>15000</v>
      </c>
      <c r="G69" s="7"/>
      <c r="H69" s="7" t="s">
        <v>31</v>
      </c>
      <c r="I69" s="7" t="s">
        <v>32</v>
      </c>
      <c r="J69" s="7">
        <v>5</v>
      </c>
      <c r="K69" s="7" t="s">
        <v>34</v>
      </c>
      <c r="L69" s="7" t="s">
        <v>54</v>
      </c>
      <c r="M69" s="7"/>
      <c r="N69" s="7"/>
      <c r="O69" s="7"/>
      <c r="P69" s="6">
        <v>0.47916666666666669</v>
      </c>
      <c r="Q69" s="6">
        <v>0.55763888888888891</v>
      </c>
      <c r="R69" s="6">
        <f t="shared" si="1"/>
        <v>7.8472222222222221E-2</v>
      </c>
      <c r="S69" s="24" t="s">
        <v>134</v>
      </c>
    </row>
    <row r="70" spans="1:19" x14ac:dyDescent="0.25">
      <c r="A70" s="23">
        <v>25935</v>
      </c>
      <c r="B70" s="7"/>
      <c r="C70" s="7" t="s">
        <v>52</v>
      </c>
      <c r="D70" s="24">
        <v>45805</v>
      </c>
      <c r="E70" s="7" t="s">
        <v>23</v>
      </c>
      <c r="F70" s="7">
        <v>15000</v>
      </c>
      <c r="G70" s="7"/>
      <c r="H70" s="7" t="s">
        <v>31</v>
      </c>
      <c r="I70" s="7" t="s">
        <v>32</v>
      </c>
      <c r="J70" s="7">
        <v>13</v>
      </c>
      <c r="K70" s="7" t="s">
        <v>56</v>
      </c>
      <c r="L70" s="7"/>
      <c r="M70" s="7"/>
      <c r="N70" s="7"/>
      <c r="O70" s="7"/>
      <c r="P70" s="6">
        <v>0.36805555555555558</v>
      </c>
      <c r="Q70" s="6">
        <v>0.3972222222222222</v>
      </c>
      <c r="R70" s="6">
        <f t="shared" si="1"/>
        <v>2.9166666666666619E-2</v>
      </c>
      <c r="S70" s="24" t="s">
        <v>134</v>
      </c>
    </row>
    <row r="71" spans="1:19" x14ac:dyDescent="0.25">
      <c r="A71" s="23">
        <v>25936</v>
      </c>
      <c r="B71" s="7"/>
      <c r="C71" s="7" t="s">
        <v>213</v>
      </c>
      <c r="D71" s="24">
        <v>45806</v>
      </c>
      <c r="E71" s="7"/>
      <c r="F71" s="7"/>
      <c r="G71" s="7"/>
      <c r="H71" s="7"/>
      <c r="I71" s="7" t="s">
        <v>42</v>
      </c>
      <c r="J71" s="28"/>
      <c r="K71" s="7" t="s">
        <v>39</v>
      </c>
      <c r="L71" s="7" t="s">
        <v>64</v>
      </c>
      <c r="M71" s="7"/>
      <c r="N71" s="7"/>
      <c r="O71" s="7"/>
      <c r="P71" s="6">
        <v>0.53125</v>
      </c>
      <c r="Q71" s="6">
        <v>7.7083333333333337E-2</v>
      </c>
      <c r="R71" s="6">
        <f t="shared" si="1"/>
        <v>-0.45416666666666666</v>
      </c>
      <c r="S71" s="24" t="s">
        <v>134</v>
      </c>
    </row>
    <row r="72" spans="1:19" x14ac:dyDescent="0.25">
      <c r="A72" s="23">
        <v>25937</v>
      </c>
      <c r="B72" s="7"/>
      <c r="C72" s="7" t="s">
        <v>213</v>
      </c>
      <c r="D72" s="24">
        <v>45805</v>
      </c>
      <c r="E72" s="7"/>
      <c r="F72" s="7"/>
      <c r="G72" s="7"/>
      <c r="H72" s="7"/>
      <c r="I72" s="7" t="s">
        <v>42</v>
      </c>
      <c r="J72" s="28"/>
      <c r="K72" s="7" t="s">
        <v>39</v>
      </c>
      <c r="L72" s="7" t="s">
        <v>64</v>
      </c>
      <c r="M72" s="7"/>
      <c r="N72" s="7"/>
      <c r="O72" s="7"/>
      <c r="P72" s="6">
        <v>0.90138888888888891</v>
      </c>
      <c r="Q72" s="6">
        <v>0.9868055555555556</v>
      </c>
      <c r="R72" s="6">
        <f t="shared" si="1"/>
        <v>8.5416666666666696E-2</v>
      </c>
      <c r="S72" s="24" t="s">
        <v>134</v>
      </c>
    </row>
    <row r="73" spans="1:19" x14ac:dyDescent="0.25">
      <c r="A73" s="23">
        <v>25938</v>
      </c>
      <c r="B73" s="7"/>
      <c r="C73" s="7" t="s">
        <v>60</v>
      </c>
      <c r="D73" s="24">
        <v>45805</v>
      </c>
      <c r="E73" s="7"/>
      <c r="F73" s="7"/>
      <c r="G73" s="7"/>
      <c r="H73" s="7"/>
      <c r="I73" s="7" t="s">
        <v>42</v>
      </c>
      <c r="J73" s="7">
        <v>1</v>
      </c>
      <c r="K73" s="7" t="s">
        <v>55</v>
      </c>
      <c r="L73" s="7" t="s">
        <v>65</v>
      </c>
      <c r="M73" s="7"/>
      <c r="N73" s="7"/>
      <c r="O73" s="7"/>
      <c r="P73" s="6">
        <v>38</v>
      </c>
      <c r="Q73" s="6">
        <v>0.66666666666666663</v>
      </c>
      <c r="R73" s="6">
        <f t="shared" si="1"/>
        <v>-37.333333333333336</v>
      </c>
      <c r="S73" s="24" t="s">
        <v>134</v>
      </c>
    </row>
    <row r="74" spans="1:19" x14ac:dyDescent="0.25">
      <c r="A74" s="23">
        <v>25939</v>
      </c>
      <c r="B74" s="7"/>
      <c r="C74" s="7" t="s">
        <v>60</v>
      </c>
      <c r="D74" s="24">
        <v>45805</v>
      </c>
      <c r="E74" s="7"/>
      <c r="F74" s="7"/>
      <c r="G74" s="7"/>
      <c r="H74" s="7"/>
      <c r="I74" s="7" t="s">
        <v>43</v>
      </c>
      <c r="J74" s="7">
        <v>2</v>
      </c>
      <c r="K74" s="7" t="s">
        <v>44</v>
      </c>
      <c r="L74" s="7" t="s">
        <v>183</v>
      </c>
      <c r="M74" s="7" t="s">
        <v>68</v>
      </c>
      <c r="N74" s="7"/>
      <c r="O74" s="7"/>
      <c r="P74" s="6">
        <v>0.33333333333333331</v>
      </c>
      <c r="Q74" s="6">
        <v>0.66666666666666663</v>
      </c>
      <c r="R74" s="6">
        <f t="shared" si="1"/>
        <v>0.33333333333333331</v>
      </c>
      <c r="S74" s="24" t="s">
        <v>134</v>
      </c>
    </row>
    <row r="75" spans="1:19" x14ac:dyDescent="0.25">
      <c r="A75" s="23">
        <v>25940</v>
      </c>
      <c r="B75" s="7"/>
      <c r="C75" s="7" t="s">
        <v>45</v>
      </c>
      <c r="D75" s="24">
        <v>45805</v>
      </c>
      <c r="E75" s="7"/>
      <c r="F75" s="7"/>
      <c r="G75" s="7"/>
      <c r="H75" s="7" t="s">
        <v>216</v>
      </c>
      <c r="I75" s="7" t="s">
        <v>32</v>
      </c>
      <c r="J75" s="7">
        <v>4</v>
      </c>
      <c r="K75" s="7" t="s">
        <v>201</v>
      </c>
      <c r="L75" s="7" t="s">
        <v>217</v>
      </c>
      <c r="M75" s="7"/>
      <c r="N75" s="7"/>
      <c r="O75" s="7"/>
      <c r="P75" s="6">
        <v>0.625</v>
      </c>
      <c r="Q75" s="6">
        <v>0.66666666666666663</v>
      </c>
      <c r="R75" s="6">
        <f t="shared" si="1"/>
        <v>4.166666666666663E-2</v>
      </c>
      <c r="S75" s="24" t="s">
        <v>134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44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sheetPr>
    <tabColor rgb="FFFFC000"/>
  </sheetPr>
  <dimension ref="A1:AC39"/>
  <sheetViews>
    <sheetView showGridLines="0" zoomScaleNormal="100" zoomScaleSheetLayoutView="100" workbookViewId="0">
      <pane xSplit="4" ySplit="4" topLeftCell="L5" activePane="bottomRight" state="frozen"/>
      <selection pane="topRight" activeCell="F1" sqref="F1"/>
      <selection pane="bottomLeft" activeCell="A6" sqref="A6"/>
      <selection pane="bottomRight" activeCell="AB26" sqref="AB26"/>
    </sheetView>
  </sheetViews>
  <sheetFormatPr baseColWidth="10" defaultRowHeight="12" x14ac:dyDescent="0.2"/>
  <cols>
    <col min="1" max="1" width="4.140625" style="125" bestFit="1" customWidth="1"/>
    <col min="2" max="2" width="10.85546875" style="140" customWidth="1"/>
    <col min="3" max="3" width="12.42578125" style="125" customWidth="1"/>
    <col min="4" max="4" width="28" style="125" customWidth="1"/>
    <col min="5" max="5" width="8.7109375" style="125" customWidth="1"/>
    <col min="6" max="11" width="7" style="125" customWidth="1"/>
    <col min="12" max="12" width="6.5703125" style="188" customWidth="1"/>
    <col min="13" max="13" width="3.28515625" style="125" customWidth="1"/>
    <col min="14" max="14" width="7.28515625" style="153" bestFit="1" customWidth="1"/>
    <col min="15" max="15" width="7.5703125" style="153" bestFit="1" customWidth="1"/>
    <col min="16" max="16" width="8.140625" style="153" bestFit="1" customWidth="1"/>
    <col min="17" max="17" width="12.28515625" style="153" customWidth="1"/>
    <col min="18" max="18" width="10.140625" style="153" customWidth="1"/>
    <col min="19" max="19" width="9" style="153" bestFit="1" customWidth="1"/>
    <col min="20" max="20" width="9.42578125" style="153" customWidth="1"/>
    <col min="21" max="21" width="9.140625" style="153" customWidth="1"/>
    <col min="22" max="22" width="9" style="153" bestFit="1" customWidth="1"/>
    <col min="23" max="24" width="13.5703125" style="153" customWidth="1"/>
    <col min="25" max="25" width="11" style="153" customWidth="1"/>
    <col min="26" max="26" width="10.140625" style="153" customWidth="1"/>
    <col min="27" max="27" width="11.5703125" style="153" bestFit="1" customWidth="1"/>
    <col min="28" max="28" width="17" style="153" customWidth="1"/>
    <col min="29" max="29" width="29" style="125" customWidth="1"/>
    <col min="30" max="16384" width="11.42578125" style="125"/>
  </cols>
  <sheetData>
    <row r="1" spans="1:29" ht="15" customHeight="1" x14ac:dyDescent="0.2">
      <c r="A1" s="123"/>
      <c r="B1" s="124"/>
      <c r="C1" s="124"/>
      <c r="D1" s="124"/>
      <c r="E1" s="348" t="s">
        <v>306</v>
      </c>
      <c r="F1" s="348"/>
      <c r="G1" s="348"/>
      <c r="H1" s="348"/>
      <c r="I1" s="348"/>
      <c r="J1" s="348"/>
      <c r="K1" s="348"/>
      <c r="L1" s="349"/>
      <c r="P1" s="154">
        <v>0.29166666666666669</v>
      </c>
      <c r="Q1" s="154"/>
      <c r="R1" s="154"/>
    </row>
    <row r="2" spans="1:29" ht="33" customHeight="1" x14ac:dyDescent="0.2">
      <c r="A2" s="127"/>
      <c r="B2" s="128"/>
      <c r="C2" s="128"/>
      <c r="D2" s="128"/>
      <c r="E2" s="350"/>
      <c r="F2" s="350"/>
      <c r="G2" s="350"/>
      <c r="H2" s="350"/>
      <c r="I2" s="350"/>
      <c r="J2" s="350"/>
      <c r="K2" s="350"/>
      <c r="L2" s="351"/>
    </row>
    <row r="3" spans="1:29" ht="16.5" customHeight="1" x14ac:dyDescent="0.35">
      <c r="A3" s="127"/>
      <c r="B3" s="128"/>
      <c r="C3" s="128"/>
      <c r="D3" s="281" t="s">
        <v>359</v>
      </c>
      <c r="E3" s="204" t="s">
        <v>238</v>
      </c>
      <c r="F3" s="204" t="s">
        <v>234</v>
      </c>
      <c r="G3" s="204" t="s">
        <v>288</v>
      </c>
      <c r="H3" s="205" t="s">
        <v>235</v>
      </c>
      <c r="I3" s="206" t="s">
        <v>236</v>
      </c>
      <c r="J3" s="206" t="s">
        <v>237</v>
      </c>
      <c r="K3" s="206" t="s">
        <v>287</v>
      </c>
      <c r="L3" s="207"/>
      <c r="N3" s="182"/>
      <c r="O3" s="182"/>
      <c r="P3" s="347" t="s">
        <v>312</v>
      </c>
      <c r="Q3" s="327"/>
      <c r="R3" s="327"/>
      <c r="S3" s="327"/>
      <c r="T3" s="327"/>
      <c r="U3" s="327"/>
      <c r="V3" s="327"/>
      <c r="W3" s="328"/>
      <c r="X3" s="323" t="s">
        <v>314</v>
      </c>
      <c r="Y3" s="324"/>
      <c r="Z3" s="324"/>
      <c r="AA3" s="325"/>
      <c r="AC3" s="183"/>
    </row>
    <row r="4" spans="1:29" ht="33" customHeight="1" x14ac:dyDescent="0.2">
      <c r="A4" s="197" t="s">
        <v>1</v>
      </c>
      <c r="B4" s="198" t="s">
        <v>2</v>
      </c>
      <c r="C4" s="199" t="s">
        <v>227</v>
      </c>
      <c r="D4" s="197" t="s">
        <v>3</v>
      </c>
      <c r="E4" s="200">
        <v>45904</v>
      </c>
      <c r="F4" s="200">
        <v>45905</v>
      </c>
      <c r="G4" s="200">
        <v>45906</v>
      </c>
      <c r="H4" s="200">
        <v>45907</v>
      </c>
      <c r="I4" s="200">
        <v>45908</v>
      </c>
      <c r="J4" s="200">
        <v>45909</v>
      </c>
      <c r="K4" s="200">
        <v>45910</v>
      </c>
      <c r="L4" s="200" t="s">
        <v>0</v>
      </c>
      <c r="N4" s="201" t="s">
        <v>10</v>
      </c>
      <c r="O4" s="201" t="s">
        <v>309</v>
      </c>
      <c r="P4" s="201" t="s">
        <v>9</v>
      </c>
      <c r="Q4" s="201" t="s">
        <v>358</v>
      </c>
      <c r="R4" s="202" t="s">
        <v>310</v>
      </c>
      <c r="S4" s="131" t="s">
        <v>308</v>
      </c>
      <c r="T4" s="131" t="s">
        <v>317</v>
      </c>
      <c r="U4" s="131" t="s">
        <v>289</v>
      </c>
      <c r="V4" s="201" t="s">
        <v>311</v>
      </c>
      <c r="W4" s="201" t="s">
        <v>316</v>
      </c>
      <c r="X4" s="201" t="s">
        <v>46</v>
      </c>
      <c r="Y4" s="201" t="s">
        <v>13</v>
      </c>
      <c r="Z4" s="201" t="s">
        <v>313</v>
      </c>
      <c r="AA4" s="201" t="s">
        <v>14</v>
      </c>
      <c r="AB4" s="201" t="s">
        <v>17</v>
      </c>
      <c r="AC4" s="203" t="s">
        <v>18</v>
      </c>
    </row>
    <row r="5" spans="1:29" ht="15.75" customHeight="1" x14ac:dyDescent="0.2">
      <c r="A5" s="226" t="s">
        <v>240</v>
      </c>
      <c r="B5" s="137" t="s">
        <v>92</v>
      </c>
      <c r="C5" s="130">
        <v>45824</v>
      </c>
      <c r="D5" s="280" t="s">
        <v>253</v>
      </c>
      <c r="E5" s="131" t="s">
        <v>232</v>
      </c>
      <c r="F5" s="131" t="s">
        <v>232</v>
      </c>
      <c r="G5" s="131" t="s">
        <v>231</v>
      </c>
      <c r="H5" s="131" t="s">
        <v>307</v>
      </c>
      <c r="I5" s="131" t="s">
        <v>232</v>
      </c>
      <c r="J5" s="131" t="s">
        <v>232</v>
      </c>
      <c r="K5" s="131" t="s">
        <v>232</v>
      </c>
      <c r="L5" s="186">
        <f>COUNTIF(E5:K5,"F")</f>
        <v>1</v>
      </c>
      <c r="N5" s="155">
        <f t="shared" ref="N5:N14" si="0">P5/7</f>
        <v>714.28571428571433</v>
      </c>
      <c r="O5" s="158">
        <v>714</v>
      </c>
      <c r="P5" s="156">
        <v>5000</v>
      </c>
      <c r="Q5" s="157">
        <f>(7-L5)*(P5/7)</f>
        <v>4285.7142857142862</v>
      </c>
      <c r="R5" s="157">
        <v>1000</v>
      </c>
      <c r="S5" s="158">
        <f t="shared" ref="S5:S14" si="1">COUNTIF(E5:K5,"2T")*N5</f>
        <v>0</v>
      </c>
      <c r="T5" s="158">
        <f>COUNTIF(E5:K5,"D LAB")*1428</f>
        <v>0</v>
      </c>
      <c r="U5" s="158">
        <f>COUNTIF(E5:K5,"DLD")*2857</f>
        <v>0</v>
      </c>
      <c r="V5" s="192">
        <f>SUM(S5:U5)</f>
        <v>0</v>
      </c>
      <c r="W5" s="193">
        <f>+Q5+V5+R5</f>
        <v>5285.7142857142862</v>
      </c>
      <c r="X5" s="378">
        <v>628.89</v>
      </c>
      <c r="Y5" s="169"/>
      <c r="Z5" s="170">
        <v>-628.89</v>
      </c>
      <c r="AA5" s="171">
        <f>Y5+Z5+X5</f>
        <v>0</v>
      </c>
      <c r="AB5" s="172">
        <f>W5-AA5</f>
        <v>5285.7142857142862</v>
      </c>
      <c r="AC5" s="194" t="s">
        <v>368</v>
      </c>
    </row>
    <row r="6" spans="1:29" ht="15" customHeight="1" x14ac:dyDescent="0.2">
      <c r="A6" s="226" t="s">
        <v>267</v>
      </c>
      <c r="B6" s="137" t="s">
        <v>92</v>
      </c>
      <c r="C6" s="130">
        <v>45845</v>
      </c>
      <c r="D6" s="132" t="s">
        <v>239</v>
      </c>
      <c r="E6" s="131" t="s">
        <v>232</v>
      </c>
      <c r="F6" s="131" t="s">
        <v>232</v>
      </c>
      <c r="G6" s="131" t="s">
        <v>317</v>
      </c>
      <c r="H6" s="131" t="s">
        <v>232</v>
      </c>
      <c r="I6" s="131" t="s">
        <v>232</v>
      </c>
      <c r="J6" s="131" t="s">
        <v>232</v>
      </c>
      <c r="K6" s="131" t="s">
        <v>232</v>
      </c>
      <c r="L6" s="186">
        <f t="shared" ref="L6:L25" si="2">COUNTIF(E6:K6,"F")</f>
        <v>0</v>
      </c>
      <c r="N6" s="155">
        <f t="shared" si="0"/>
        <v>714.28571428571433</v>
      </c>
      <c r="O6" s="158">
        <v>714</v>
      </c>
      <c r="P6" s="156">
        <v>5000</v>
      </c>
      <c r="Q6" s="157">
        <f t="shared" ref="Q6:Q13" si="3">(7-L6)*(P6/7)</f>
        <v>5000</v>
      </c>
      <c r="R6" s="157">
        <v>0</v>
      </c>
      <c r="S6" s="158">
        <f t="shared" si="1"/>
        <v>0</v>
      </c>
      <c r="T6" s="158">
        <f>COUNTIF(E6:K6,"D LAB")*1428</f>
        <v>1428</v>
      </c>
      <c r="U6" s="158">
        <f>COUNTIF(E6:K6,"DLD")*2857</f>
        <v>0</v>
      </c>
      <c r="V6" s="192">
        <f t="shared" ref="V6:V25" si="4">SUM(S6:U6)</f>
        <v>1428</v>
      </c>
      <c r="W6" s="193">
        <f t="shared" ref="W6:W25" si="5">+Q6+V6+R6</f>
        <v>6428</v>
      </c>
      <c r="X6" s="378">
        <v>820</v>
      </c>
      <c r="Y6" s="169"/>
      <c r="Z6" s="170"/>
      <c r="AA6" s="171">
        <f t="shared" ref="AA6:AA25" si="6">Y6+Z6+X6</f>
        <v>820</v>
      </c>
      <c r="AB6" s="172">
        <f t="shared" ref="AB6:AB25" si="7">W6-AA6</f>
        <v>5608</v>
      </c>
      <c r="AC6" s="194"/>
    </row>
    <row r="7" spans="1:29" ht="15" customHeight="1" x14ac:dyDescent="0.2">
      <c r="A7" s="226" t="s">
        <v>268</v>
      </c>
      <c r="B7" s="137" t="s">
        <v>92</v>
      </c>
      <c r="C7" s="130">
        <v>45901</v>
      </c>
      <c r="D7" s="383" t="s">
        <v>299</v>
      </c>
      <c r="E7" s="131" t="s">
        <v>232</v>
      </c>
      <c r="F7" s="131" t="s">
        <v>231</v>
      </c>
      <c r="G7" s="131" t="s">
        <v>232</v>
      </c>
      <c r="H7" s="131" t="s">
        <v>232</v>
      </c>
      <c r="I7" s="131" t="s">
        <v>232</v>
      </c>
      <c r="J7" s="131" t="s">
        <v>232</v>
      </c>
      <c r="K7" s="131" t="s">
        <v>232</v>
      </c>
      <c r="L7" s="186">
        <f t="shared" si="2"/>
        <v>1</v>
      </c>
      <c r="N7" s="155">
        <f t="shared" si="0"/>
        <v>642.85714285714289</v>
      </c>
      <c r="O7" s="158">
        <v>642</v>
      </c>
      <c r="P7" s="156">
        <v>4500</v>
      </c>
      <c r="Q7" s="157">
        <f t="shared" si="3"/>
        <v>3857.1428571428573</v>
      </c>
      <c r="R7" s="157">
        <v>500</v>
      </c>
      <c r="S7" s="158">
        <f t="shared" si="1"/>
        <v>0</v>
      </c>
      <c r="T7" s="158">
        <f>COUNTIF(E7:K7,"D LAB")*1285</f>
        <v>0</v>
      </c>
      <c r="U7" s="158">
        <f>COUNTIF(E7:K7,"DLD")*2568</f>
        <v>0</v>
      </c>
      <c r="V7" s="192">
        <f t="shared" si="4"/>
        <v>0</v>
      </c>
      <c r="W7" s="193">
        <f t="shared" si="5"/>
        <v>4357.1428571428569</v>
      </c>
      <c r="X7" s="378">
        <v>98.4</v>
      </c>
      <c r="Y7" s="169"/>
      <c r="Z7" s="170"/>
      <c r="AA7" s="171">
        <f t="shared" si="6"/>
        <v>98.4</v>
      </c>
      <c r="AB7" s="172">
        <f t="shared" si="7"/>
        <v>4258.7428571428572</v>
      </c>
      <c r="AC7" s="386" t="s">
        <v>366</v>
      </c>
    </row>
    <row r="8" spans="1:29" ht="15" customHeight="1" thickBot="1" x14ac:dyDescent="0.25">
      <c r="A8" s="228"/>
      <c r="B8" s="145" t="s">
        <v>6</v>
      </c>
      <c r="C8" s="146">
        <v>45902</v>
      </c>
      <c r="D8" s="385" t="s">
        <v>298</v>
      </c>
      <c r="E8" s="147" t="s">
        <v>232</v>
      </c>
      <c r="F8" s="147" t="s">
        <v>232</v>
      </c>
      <c r="G8" s="147" t="s">
        <v>232</v>
      </c>
      <c r="H8" s="147" t="s">
        <v>232</v>
      </c>
      <c r="I8" s="147" t="s">
        <v>232</v>
      </c>
      <c r="J8" s="147" t="s">
        <v>232</v>
      </c>
      <c r="K8" s="147" t="s">
        <v>232</v>
      </c>
      <c r="L8" s="187">
        <f>COUNTIF(E8:K8,"F")</f>
        <v>0</v>
      </c>
      <c r="N8" s="159">
        <f>P8/7</f>
        <v>714.28571428571433</v>
      </c>
      <c r="O8" s="162">
        <v>571</v>
      </c>
      <c r="P8" s="160">
        <v>5000</v>
      </c>
      <c r="Q8" s="161">
        <f>(7-L8)*(P8/7)</f>
        <v>5000</v>
      </c>
      <c r="R8" s="161"/>
      <c r="S8" s="162">
        <f>COUNTIF(E8:K8,"2T")*N8</f>
        <v>0</v>
      </c>
      <c r="T8" s="162">
        <f>COUNTIF(E8:K8,"D LAB")*1428</f>
        <v>0</v>
      </c>
      <c r="U8" s="162">
        <f>COUNTIF(E8:K8,"DLD")*2857</f>
        <v>0</v>
      </c>
      <c r="V8" s="195">
        <f t="shared" si="4"/>
        <v>0</v>
      </c>
      <c r="W8" s="196">
        <f t="shared" si="5"/>
        <v>5000</v>
      </c>
      <c r="X8" s="379"/>
      <c r="Y8" s="173"/>
      <c r="Z8" s="174"/>
      <c r="AA8" s="175">
        <f t="shared" si="6"/>
        <v>0</v>
      </c>
      <c r="AB8" s="176">
        <f>W8-AA8</f>
        <v>5000</v>
      </c>
      <c r="AC8" s="387" t="s">
        <v>366</v>
      </c>
    </row>
    <row r="9" spans="1:29" ht="15" customHeight="1" thickTop="1" x14ac:dyDescent="0.2">
      <c r="A9" s="225" t="s">
        <v>301</v>
      </c>
      <c r="B9" s="141" t="s">
        <v>94</v>
      </c>
      <c r="C9" s="142">
        <v>45866</v>
      </c>
      <c r="D9" s="143" t="s">
        <v>257</v>
      </c>
      <c r="E9" s="144" t="s">
        <v>232</v>
      </c>
      <c r="F9" s="131" t="s">
        <v>317</v>
      </c>
      <c r="G9" s="144" t="s">
        <v>231</v>
      </c>
      <c r="H9" s="144" t="s">
        <v>231</v>
      </c>
      <c r="I9" s="144" t="s">
        <v>308</v>
      </c>
      <c r="J9" s="144" t="s">
        <v>232</v>
      </c>
      <c r="K9" s="144" t="s">
        <v>231</v>
      </c>
      <c r="L9" s="185">
        <f t="shared" si="2"/>
        <v>3</v>
      </c>
      <c r="N9" s="165">
        <f t="shared" si="0"/>
        <v>571.42857142857144</v>
      </c>
      <c r="O9" s="168">
        <v>571</v>
      </c>
      <c r="P9" s="166">
        <v>4000</v>
      </c>
      <c r="Q9" s="167">
        <f t="shared" si="3"/>
        <v>2285.7142857142858</v>
      </c>
      <c r="R9" s="167">
        <v>300</v>
      </c>
      <c r="S9" s="168">
        <f t="shared" si="1"/>
        <v>571.42857142857144</v>
      </c>
      <c r="T9" s="168">
        <f>COUNTIF(E9:K9,"D LAB")*1142</f>
        <v>1142</v>
      </c>
      <c r="U9" s="168">
        <f t="shared" ref="U9:U14" si="8">COUNTIF(E9:K9,"DLD")*2284</f>
        <v>0</v>
      </c>
      <c r="V9" s="189">
        <f t="shared" si="4"/>
        <v>1713.4285714285716</v>
      </c>
      <c r="W9" s="190">
        <f t="shared" si="5"/>
        <v>4299.1428571428569</v>
      </c>
      <c r="X9" s="380"/>
      <c r="Y9" s="177"/>
      <c r="Z9" s="178"/>
      <c r="AA9" s="179">
        <f t="shared" si="6"/>
        <v>0</v>
      </c>
      <c r="AB9" s="180">
        <f t="shared" si="7"/>
        <v>4299.1428571428569</v>
      </c>
      <c r="AC9" s="388"/>
    </row>
    <row r="10" spans="1:29" x14ac:dyDescent="0.2">
      <c r="A10" s="226" t="s">
        <v>98</v>
      </c>
      <c r="B10" s="138" t="s">
        <v>94</v>
      </c>
      <c r="C10" s="133">
        <v>45887</v>
      </c>
      <c r="D10" s="383" t="s">
        <v>279</v>
      </c>
      <c r="E10" s="131" t="s">
        <v>308</v>
      </c>
      <c r="F10" s="131" t="s">
        <v>308</v>
      </c>
      <c r="G10" s="131" t="s">
        <v>232</v>
      </c>
      <c r="H10" s="131" t="s">
        <v>308</v>
      </c>
      <c r="I10" s="131" t="s">
        <v>289</v>
      </c>
      <c r="J10" s="131" t="s">
        <v>232</v>
      </c>
      <c r="K10" s="131" t="s">
        <v>308</v>
      </c>
      <c r="L10" s="186">
        <f t="shared" si="2"/>
        <v>0</v>
      </c>
      <c r="N10" s="155">
        <f t="shared" si="0"/>
        <v>571.42857142857144</v>
      </c>
      <c r="O10" s="158">
        <v>571</v>
      </c>
      <c r="P10" s="156">
        <v>4000</v>
      </c>
      <c r="Q10" s="157">
        <f t="shared" si="3"/>
        <v>4000</v>
      </c>
      <c r="R10" s="157">
        <v>300</v>
      </c>
      <c r="S10" s="158">
        <f t="shared" si="1"/>
        <v>2285.7142857142858</v>
      </c>
      <c r="T10" s="158">
        <f t="shared" ref="T10:T13" si="9">COUNTIF(E10:K10,"D LAB")*1142</f>
        <v>0</v>
      </c>
      <c r="U10" s="158">
        <f t="shared" si="8"/>
        <v>2284</v>
      </c>
      <c r="V10" s="192">
        <f t="shared" si="4"/>
        <v>4569.7142857142862</v>
      </c>
      <c r="W10" s="193">
        <f t="shared" si="5"/>
        <v>8869.7142857142862</v>
      </c>
      <c r="X10" s="378">
        <v>84.4</v>
      </c>
      <c r="Y10" s="169"/>
      <c r="Z10" s="170">
        <v>-84.4</v>
      </c>
      <c r="AA10" s="171">
        <f t="shared" si="6"/>
        <v>0</v>
      </c>
      <c r="AB10" s="172">
        <f t="shared" si="7"/>
        <v>8869.7142857142862</v>
      </c>
      <c r="AC10" s="386" t="s">
        <v>366</v>
      </c>
    </row>
    <row r="11" spans="1:29" x14ac:dyDescent="0.2">
      <c r="A11" s="226" t="s">
        <v>241</v>
      </c>
      <c r="B11" s="138" t="s">
        <v>94</v>
      </c>
      <c r="C11" s="133">
        <v>45887</v>
      </c>
      <c r="D11" s="383" t="s">
        <v>280</v>
      </c>
      <c r="E11" s="131" t="s">
        <v>232</v>
      </c>
      <c r="F11" s="131" t="s">
        <v>308</v>
      </c>
      <c r="G11" s="131" t="s">
        <v>289</v>
      </c>
      <c r="H11" s="131" t="s">
        <v>232</v>
      </c>
      <c r="I11" s="131" t="s">
        <v>308</v>
      </c>
      <c r="J11" s="131" t="s">
        <v>232</v>
      </c>
      <c r="K11" s="131" t="s">
        <v>308</v>
      </c>
      <c r="L11" s="186">
        <f t="shared" si="2"/>
        <v>0</v>
      </c>
      <c r="N11" s="155">
        <f t="shared" si="0"/>
        <v>571.42857142857144</v>
      </c>
      <c r="O11" s="158">
        <v>571</v>
      </c>
      <c r="P11" s="156">
        <v>4000</v>
      </c>
      <c r="Q11" s="157">
        <f t="shared" si="3"/>
        <v>4000</v>
      </c>
      <c r="R11" s="157">
        <v>300</v>
      </c>
      <c r="S11" s="158">
        <f t="shared" si="1"/>
        <v>1714.2857142857142</v>
      </c>
      <c r="T11" s="158">
        <f t="shared" si="9"/>
        <v>0</v>
      </c>
      <c r="U11" s="158">
        <f t="shared" si="8"/>
        <v>2284</v>
      </c>
      <c r="V11" s="192">
        <f t="shared" si="4"/>
        <v>3998.2857142857142</v>
      </c>
      <c r="W11" s="193">
        <f t="shared" si="5"/>
        <v>8298.2857142857138</v>
      </c>
      <c r="X11" s="378">
        <v>84.4</v>
      </c>
      <c r="Y11" s="169"/>
      <c r="Z11" s="170">
        <v>-84.4</v>
      </c>
      <c r="AA11" s="171">
        <f t="shared" si="6"/>
        <v>0</v>
      </c>
      <c r="AB11" s="172">
        <f t="shared" si="7"/>
        <v>8298.2857142857138</v>
      </c>
      <c r="AC11" s="386" t="s">
        <v>366</v>
      </c>
    </row>
    <row r="12" spans="1:29" x14ac:dyDescent="0.2">
      <c r="A12" s="226" t="s">
        <v>242</v>
      </c>
      <c r="B12" s="138" t="s">
        <v>94</v>
      </c>
      <c r="C12" s="133">
        <v>45887</v>
      </c>
      <c r="D12" s="383" t="s">
        <v>281</v>
      </c>
      <c r="E12" s="131" t="s">
        <v>232</v>
      </c>
      <c r="F12" s="131" t="s">
        <v>308</v>
      </c>
      <c r="G12" s="131" t="s">
        <v>308</v>
      </c>
      <c r="H12" s="131" t="s">
        <v>308</v>
      </c>
      <c r="I12" s="131" t="s">
        <v>232</v>
      </c>
      <c r="J12" s="131" t="s">
        <v>232</v>
      </c>
      <c r="K12" s="131" t="s">
        <v>289</v>
      </c>
      <c r="L12" s="186">
        <f t="shared" si="2"/>
        <v>0</v>
      </c>
      <c r="N12" s="155">
        <f t="shared" si="0"/>
        <v>571.42857142857144</v>
      </c>
      <c r="O12" s="158">
        <v>571</v>
      </c>
      <c r="P12" s="156">
        <v>4000</v>
      </c>
      <c r="Q12" s="157">
        <f t="shared" si="3"/>
        <v>4000</v>
      </c>
      <c r="R12" s="157">
        <v>300</v>
      </c>
      <c r="S12" s="158">
        <f t="shared" si="1"/>
        <v>1714.2857142857142</v>
      </c>
      <c r="T12" s="158">
        <f t="shared" si="9"/>
        <v>0</v>
      </c>
      <c r="U12" s="158">
        <f t="shared" si="8"/>
        <v>2284</v>
      </c>
      <c r="V12" s="192">
        <f t="shared" si="4"/>
        <v>3998.2857142857142</v>
      </c>
      <c r="W12" s="193">
        <f t="shared" si="5"/>
        <v>8298.2857142857138</v>
      </c>
      <c r="X12" s="378">
        <v>84.4</v>
      </c>
      <c r="Y12" s="169"/>
      <c r="Z12" s="170">
        <v>-84.4</v>
      </c>
      <c r="AA12" s="171">
        <f t="shared" si="6"/>
        <v>0</v>
      </c>
      <c r="AB12" s="172">
        <f t="shared" si="7"/>
        <v>8298.2857142857138</v>
      </c>
      <c r="AC12" s="386" t="s">
        <v>366</v>
      </c>
    </row>
    <row r="13" spans="1:29" x14ac:dyDescent="0.2">
      <c r="A13" s="226" t="s">
        <v>243</v>
      </c>
      <c r="B13" s="138" t="s">
        <v>94</v>
      </c>
      <c r="C13" s="133">
        <v>45887</v>
      </c>
      <c r="D13" s="383" t="s">
        <v>285</v>
      </c>
      <c r="E13" s="131" t="s">
        <v>232</v>
      </c>
      <c r="F13" s="131" t="s">
        <v>232</v>
      </c>
      <c r="G13" s="131" t="s">
        <v>308</v>
      </c>
      <c r="H13" s="131" t="s">
        <v>232</v>
      </c>
      <c r="I13" s="131" t="s">
        <v>308</v>
      </c>
      <c r="J13" s="131" t="s">
        <v>317</v>
      </c>
      <c r="K13" s="131" t="s">
        <v>308</v>
      </c>
      <c r="L13" s="186">
        <f t="shared" si="2"/>
        <v>0</v>
      </c>
      <c r="N13" s="155">
        <f t="shared" si="0"/>
        <v>571.42857142857144</v>
      </c>
      <c r="O13" s="158">
        <v>571</v>
      </c>
      <c r="P13" s="156">
        <v>4000</v>
      </c>
      <c r="Q13" s="157">
        <f t="shared" si="3"/>
        <v>4000</v>
      </c>
      <c r="R13" s="157">
        <v>300</v>
      </c>
      <c r="S13" s="158">
        <f t="shared" si="1"/>
        <v>1714.2857142857142</v>
      </c>
      <c r="T13" s="158">
        <f t="shared" si="9"/>
        <v>1142</v>
      </c>
      <c r="U13" s="158">
        <f t="shared" si="8"/>
        <v>0</v>
      </c>
      <c r="V13" s="192">
        <f t="shared" si="4"/>
        <v>2856.2857142857142</v>
      </c>
      <c r="W13" s="193">
        <f t="shared" si="5"/>
        <v>7156.2857142857138</v>
      </c>
      <c r="X13" s="378">
        <v>84.4</v>
      </c>
      <c r="Y13" s="169"/>
      <c r="Z13" s="170">
        <v>-84.4</v>
      </c>
      <c r="AA13" s="171">
        <f t="shared" si="6"/>
        <v>0</v>
      </c>
      <c r="AB13" s="172">
        <f t="shared" si="7"/>
        <v>7156.2857142857138</v>
      </c>
      <c r="AC13" s="386" t="s">
        <v>366</v>
      </c>
    </row>
    <row r="14" spans="1:29" x14ac:dyDescent="0.2">
      <c r="A14" s="227" t="s">
        <v>277</v>
      </c>
      <c r="B14" s="222" t="s">
        <v>94</v>
      </c>
      <c r="C14" s="133">
        <v>45902</v>
      </c>
      <c r="D14" s="383" t="s">
        <v>300</v>
      </c>
      <c r="E14" s="131" t="s">
        <v>232</v>
      </c>
      <c r="F14" s="131" t="s">
        <v>232</v>
      </c>
      <c r="G14" s="131" t="s">
        <v>232</v>
      </c>
      <c r="H14" s="131" t="s">
        <v>232</v>
      </c>
      <c r="I14" s="131" t="s">
        <v>232</v>
      </c>
      <c r="J14" s="131" t="s">
        <v>232</v>
      </c>
      <c r="K14" s="131" t="s">
        <v>232</v>
      </c>
      <c r="L14" s="186">
        <f t="shared" ref="L14" si="10">COUNTIF(E14:K14,"F")</f>
        <v>0</v>
      </c>
      <c r="N14" s="155">
        <f t="shared" si="0"/>
        <v>571.42857142857144</v>
      </c>
      <c r="O14" s="158">
        <v>571</v>
      </c>
      <c r="P14" s="156">
        <v>4000</v>
      </c>
      <c r="Q14" s="157">
        <f t="shared" ref="Q14" si="11">(7-L14)*(P14/7)</f>
        <v>4000</v>
      </c>
      <c r="R14" s="157">
        <v>300</v>
      </c>
      <c r="S14" s="158">
        <f t="shared" si="1"/>
        <v>0</v>
      </c>
      <c r="T14" s="158">
        <f t="shared" ref="T14" si="12">COUNTIF(E14:K14,"D LAB")*1142</f>
        <v>0</v>
      </c>
      <c r="U14" s="158">
        <f t="shared" si="8"/>
        <v>0</v>
      </c>
      <c r="V14" s="192">
        <f t="shared" si="4"/>
        <v>0</v>
      </c>
      <c r="W14" s="193">
        <f t="shared" si="5"/>
        <v>4300</v>
      </c>
      <c r="X14" s="378">
        <v>84.4</v>
      </c>
      <c r="Y14" s="169"/>
      <c r="Z14" s="170">
        <v>-84.4</v>
      </c>
      <c r="AA14" s="171">
        <f t="shared" si="6"/>
        <v>0</v>
      </c>
      <c r="AB14" s="172">
        <f t="shared" ref="AB14" si="13">W14-AA14</f>
        <v>4300</v>
      </c>
      <c r="AC14" s="386" t="s">
        <v>366</v>
      </c>
    </row>
    <row r="15" spans="1:29" x14ac:dyDescent="0.2">
      <c r="A15" s="226"/>
      <c r="B15" s="138" t="s">
        <v>94</v>
      </c>
      <c r="C15" s="221">
        <v>45905</v>
      </c>
      <c r="D15" s="384" t="s">
        <v>318</v>
      </c>
      <c r="E15" s="209" t="s">
        <v>231</v>
      </c>
      <c r="F15" s="209" t="s">
        <v>232</v>
      </c>
      <c r="G15" s="209" t="s">
        <v>232</v>
      </c>
      <c r="H15" s="209" t="s">
        <v>232</v>
      </c>
      <c r="I15" s="209" t="s">
        <v>231</v>
      </c>
      <c r="J15" s="209" t="s">
        <v>231</v>
      </c>
      <c r="K15" s="209" t="s">
        <v>231</v>
      </c>
      <c r="L15" s="210">
        <f t="shared" ref="L15:L16" si="14">COUNTIF(E15:K15,"F")</f>
        <v>4</v>
      </c>
      <c r="N15" s="211">
        <f t="shared" ref="N15:N16" si="15">P15/7</f>
        <v>571.42857142857144</v>
      </c>
      <c r="O15" s="212">
        <v>571</v>
      </c>
      <c r="P15" s="213">
        <v>4000</v>
      </c>
      <c r="Q15" s="214">
        <f t="shared" ref="Q15:Q25" si="16">(7-L15)*(P15/7)</f>
        <v>1714.2857142857142</v>
      </c>
      <c r="R15" s="214">
        <v>0</v>
      </c>
      <c r="S15" s="212">
        <f t="shared" ref="S15:S16" si="17">COUNTIF(E15:K15,"2T")*N15</f>
        <v>0</v>
      </c>
      <c r="T15" s="212">
        <f t="shared" ref="T15:T16" si="18">COUNTIF(E15:K15,"D LAB")*1142</f>
        <v>0</v>
      </c>
      <c r="U15" s="212">
        <f t="shared" ref="U15:U16" si="19">COUNTIF(E15:K15,"DLD")*2284</f>
        <v>0</v>
      </c>
      <c r="V15" s="215">
        <f t="shared" si="4"/>
        <v>0</v>
      </c>
      <c r="W15" s="216">
        <f t="shared" si="5"/>
        <v>1714.2857142857142</v>
      </c>
      <c r="X15" s="381"/>
      <c r="Y15" s="217"/>
      <c r="Z15" s="218"/>
      <c r="AA15" s="219">
        <f t="shared" si="6"/>
        <v>0</v>
      </c>
      <c r="AB15" s="220">
        <f t="shared" ref="AB15:AB16" si="20">W15-AA15</f>
        <v>1714.2857142857142</v>
      </c>
      <c r="AC15" s="389" t="s">
        <v>366</v>
      </c>
    </row>
    <row r="16" spans="1:29" ht="12.75" thickBot="1" x14ac:dyDescent="0.25">
      <c r="A16" s="226"/>
      <c r="B16" s="151" t="s">
        <v>94</v>
      </c>
      <c r="C16" s="152">
        <v>45905</v>
      </c>
      <c r="D16" s="385" t="s">
        <v>319</v>
      </c>
      <c r="E16" s="147" t="s">
        <v>231</v>
      </c>
      <c r="F16" s="147" t="s">
        <v>232</v>
      </c>
      <c r="G16" s="147" t="s">
        <v>232</v>
      </c>
      <c r="H16" s="147" t="s">
        <v>232</v>
      </c>
      <c r="I16" s="147" t="s">
        <v>231</v>
      </c>
      <c r="J16" s="147" t="s">
        <v>231</v>
      </c>
      <c r="K16" s="147" t="s">
        <v>231</v>
      </c>
      <c r="L16" s="187">
        <f t="shared" si="14"/>
        <v>4</v>
      </c>
      <c r="N16" s="159">
        <f t="shared" si="15"/>
        <v>571.42857142857144</v>
      </c>
      <c r="O16" s="162">
        <v>571</v>
      </c>
      <c r="P16" s="160">
        <v>4000</v>
      </c>
      <c r="Q16" s="161">
        <f t="shared" si="16"/>
        <v>1714.2857142857142</v>
      </c>
      <c r="R16" s="161">
        <v>0</v>
      </c>
      <c r="S16" s="162">
        <f t="shared" si="17"/>
        <v>0</v>
      </c>
      <c r="T16" s="162">
        <f t="shared" si="18"/>
        <v>0</v>
      </c>
      <c r="U16" s="162">
        <f t="shared" si="19"/>
        <v>0</v>
      </c>
      <c r="V16" s="195">
        <f t="shared" si="4"/>
        <v>0</v>
      </c>
      <c r="W16" s="196">
        <f t="shared" si="5"/>
        <v>1714.2857142857142</v>
      </c>
      <c r="X16" s="379"/>
      <c r="Y16" s="173"/>
      <c r="Z16" s="174"/>
      <c r="AA16" s="175">
        <f t="shared" si="6"/>
        <v>0</v>
      </c>
      <c r="AB16" s="176">
        <f t="shared" si="20"/>
        <v>1714.2857142857142</v>
      </c>
      <c r="AC16" s="387" t="s">
        <v>366</v>
      </c>
    </row>
    <row r="17" spans="1:29" ht="12.75" thickTop="1" x14ac:dyDescent="0.2">
      <c r="A17" s="229" t="s">
        <v>269</v>
      </c>
      <c r="B17" s="148" t="s">
        <v>223</v>
      </c>
      <c r="C17" s="149">
        <v>45817</v>
      </c>
      <c r="D17" s="150" t="s">
        <v>244</v>
      </c>
      <c r="E17" s="144" t="s">
        <v>289</v>
      </c>
      <c r="F17" s="144" t="s">
        <v>232</v>
      </c>
      <c r="G17" s="223" t="s">
        <v>231</v>
      </c>
      <c r="H17" s="144" t="s">
        <v>232</v>
      </c>
      <c r="I17" s="144" t="s">
        <v>232</v>
      </c>
      <c r="J17" s="144" t="s">
        <v>232</v>
      </c>
      <c r="K17" s="144" t="s">
        <v>231</v>
      </c>
      <c r="L17" s="185">
        <f t="shared" si="2"/>
        <v>2</v>
      </c>
      <c r="N17" s="155">
        <f t="shared" ref="N17:N23" si="21">P17/7</f>
        <v>500</v>
      </c>
      <c r="O17" s="158">
        <v>571</v>
      </c>
      <c r="P17" s="156">
        <v>3500</v>
      </c>
      <c r="Q17" s="157">
        <f t="shared" si="16"/>
        <v>2500</v>
      </c>
      <c r="R17" s="157">
        <v>600</v>
      </c>
      <c r="S17" s="158">
        <f t="shared" ref="S17:S18" si="22">COUNTIF(E17:K17,"2t")*O17</f>
        <v>0</v>
      </c>
      <c r="T17" s="158">
        <f>COUNTIF(E17:K17,"D LAB")*1000</f>
        <v>0</v>
      </c>
      <c r="U17" s="158">
        <f t="shared" ref="U17:U25" si="23">COUNTIF(E17:K17,"DLD")*1142</f>
        <v>1142</v>
      </c>
      <c r="V17" s="192">
        <f>SUM(S17:U17)</f>
        <v>1142</v>
      </c>
      <c r="W17" s="193">
        <f>+Q17+V17+R17</f>
        <v>4242</v>
      </c>
      <c r="X17" s="380">
        <v>254.93</v>
      </c>
      <c r="Y17" s="177"/>
      <c r="Z17" s="178">
        <v>-254.93</v>
      </c>
      <c r="AA17" s="179">
        <f t="shared" si="6"/>
        <v>0</v>
      </c>
      <c r="AB17" s="180">
        <f t="shared" si="7"/>
        <v>4242</v>
      </c>
      <c r="AC17" s="388" t="s">
        <v>369</v>
      </c>
    </row>
    <row r="18" spans="1:29" x14ac:dyDescent="0.2">
      <c r="A18" s="208" t="s">
        <v>302</v>
      </c>
      <c r="B18" s="139" t="s">
        <v>223</v>
      </c>
      <c r="C18" s="135">
        <v>45855</v>
      </c>
      <c r="D18" s="136" t="s">
        <v>260</v>
      </c>
      <c r="E18" s="131" t="s">
        <v>231</v>
      </c>
      <c r="F18" s="131" t="s">
        <v>231</v>
      </c>
      <c r="G18" s="131" t="s">
        <v>232</v>
      </c>
      <c r="H18" s="131" t="s">
        <v>231</v>
      </c>
      <c r="I18" s="131" t="s">
        <v>232</v>
      </c>
      <c r="J18" s="131" t="s">
        <v>232</v>
      </c>
      <c r="K18" s="131" t="s">
        <v>317</v>
      </c>
      <c r="L18" s="186">
        <f t="shared" si="2"/>
        <v>3</v>
      </c>
      <c r="N18" s="155">
        <f t="shared" si="21"/>
        <v>500</v>
      </c>
      <c r="O18" s="158">
        <v>571</v>
      </c>
      <c r="P18" s="156">
        <v>3500</v>
      </c>
      <c r="Q18" s="157">
        <f t="shared" si="16"/>
        <v>2000</v>
      </c>
      <c r="R18" s="157">
        <v>300</v>
      </c>
      <c r="S18" s="158">
        <f t="shared" si="22"/>
        <v>0</v>
      </c>
      <c r="T18" s="158">
        <f t="shared" ref="T18:T24" si="24">COUNTIF(E18:K18,"D LAB")*1000</f>
        <v>1000</v>
      </c>
      <c r="U18" s="158">
        <f t="shared" si="23"/>
        <v>0</v>
      </c>
      <c r="V18" s="192">
        <f t="shared" si="4"/>
        <v>1000</v>
      </c>
      <c r="W18" s="193">
        <f t="shared" si="5"/>
        <v>3300</v>
      </c>
      <c r="X18" s="378">
        <v>245.73</v>
      </c>
      <c r="Y18" s="169"/>
      <c r="Z18" s="170">
        <v>-245.73</v>
      </c>
      <c r="AA18" s="171">
        <f t="shared" si="6"/>
        <v>0</v>
      </c>
      <c r="AB18" s="172">
        <f t="shared" si="7"/>
        <v>3300</v>
      </c>
      <c r="AC18" s="386"/>
    </row>
    <row r="19" spans="1:29" x14ac:dyDescent="0.2">
      <c r="A19" s="208" t="s">
        <v>270</v>
      </c>
      <c r="B19" s="139" t="s">
        <v>223</v>
      </c>
      <c r="C19" s="135">
        <v>45866</v>
      </c>
      <c r="D19" s="136" t="s">
        <v>258</v>
      </c>
      <c r="E19" s="131" t="s">
        <v>308</v>
      </c>
      <c r="F19" s="131" t="s">
        <v>308</v>
      </c>
      <c r="G19" s="131" t="s">
        <v>308</v>
      </c>
      <c r="H19" s="131" t="s">
        <v>232</v>
      </c>
      <c r="I19" s="131" t="s">
        <v>289</v>
      </c>
      <c r="J19" s="131" t="s">
        <v>232</v>
      </c>
      <c r="K19" s="131" t="s">
        <v>232</v>
      </c>
      <c r="L19" s="186">
        <f t="shared" si="2"/>
        <v>0</v>
      </c>
      <c r="N19" s="155">
        <f t="shared" si="21"/>
        <v>500</v>
      </c>
      <c r="O19" s="158">
        <v>571</v>
      </c>
      <c r="P19" s="156">
        <v>3500</v>
      </c>
      <c r="Q19" s="157">
        <f t="shared" si="16"/>
        <v>3500</v>
      </c>
      <c r="R19" s="157">
        <v>300</v>
      </c>
      <c r="S19" s="158">
        <f>COUNTIF(E19:K19,"2t")*O19</f>
        <v>1713</v>
      </c>
      <c r="T19" s="158">
        <f t="shared" si="24"/>
        <v>0</v>
      </c>
      <c r="U19" s="158">
        <f t="shared" si="23"/>
        <v>1142</v>
      </c>
      <c r="V19" s="192">
        <f t="shared" si="4"/>
        <v>2855</v>
      </c>
      <c r="W19" s="193">
        <f t="shared" si="5"/>
        <v>6655</v>
      </c>
      <c r="X19" s="378">
        <v>458.2</v>
      </c>
      <c r="Y19" s="169"/>
      <c r="Z19" s="170">
        <v>-458.2</v>
      </c>
      <c r="AA19" s="171">
        <f t="shared" si="6"/>
        <v>0</v>
      </c>
      <c r="AB19" s="172">
        <f t="shared" si="7"/>
        <v>6655</v>
      </c>
      <c r="AC19" s="386"/>
    </row>
    <row r="20" spans="1:29" x14ac:dyDescent="0.2">
      <c r="A20" s="208" t="s">
        <v>273</v>
      </c>
      <c r="B20" s="139" t="s">
        <v>223</v>
      </c>
      <c r="C20" s="135">
        <v>45881</v>
      </c>
      <c r="D20" s="383" t="s">
        <v>271</v>
      </c>
      <c r="E20" s="131" t="s">
        <v>232</v>
      </c>
      <c r="F20" s="131" t="s">
        <v>308</v>
      </c>
      <c r="G20" s="131" t="s">
        <v>308</v>
      </c>
      <c r="H20" s="131" t="s">
        <v>308</v>
      </c>
      <c r="I20" s="131" t="s">
        <v>289</v>
      </c>
      <c r="J20" s="131" t="s">
        <v>308</v>
      </c>
      <c r="K20" s="131" t="s">
        <v>232</v>
      </c>
      <c r="L20" s="186">
        <f t="shared" si="2"/>
        <v>0</v>
      </c>
      <c r="N20" s="155">
        <f t="shared" si="21"/>
        <v>500</v>
      </c>
      <c r="O20" s="158">
        <v>571</v>
      </c>
      <c r="P20" s="156">
        <v>3500</v>
      </c>
      <c r="Q20" s="157">
        <f t="shared" si="16"/>
        <v>3500</v>
      </c>
      <c r="R20" s="157">
        <v>300</v>
      </c>
      <c r="S20" s="158">
        <f>COUNTIF(E20:K20,"2t")*O20</f>
        <v>2284</v>
      </c>
      <c r="T20" s="158">
        <f t="shared" si="24"/>
        <v>0</v>
      </c>
      <c r="U20" s="158">
        <f t="shared" si="23"/>
        <v>1142</v>
      </c>
      <c r="V20" s="192">
        <f t="shared" si="4"/>
        <v>3426</v>
      </c>
      <c r="W20" s="193">
        <f t="shared" si="5"/>
        <v>7226</v>
      </c>
      <c r="X20" s="378">
        <v>84.36</v>
      </c>
      <c r="Y20" s="169">
        <v>517.04</v>
      </c>
      <c r="Z20" s="170">
        <v>-84.36</v>
      </c>
      <c r="AA20" s="171">
        <f t="shared" si="6"/>
        <v>517.04</v>
      </c>
      <c r="AB20" s="172">
        <f t="shared" si="7"/>
        <v>6708.96</v>
      </c>
      <c r="AC20" s="386" t="s">
        <v>366</v>
      </c>
    </row>
    <row r="21" spans="1:29" x14ac:dyDescent="0.2">
      <c r="A21" s="208" t="s">
        <v>274</v>
      </c>
      <c r="B21" s="139" t="s">
        <v>223</v>
      </c>
      <c r="C21" s="135">
        <v>45887</v>
      </c>
      <c r="D21" s="383" t="s">
        <v>282</v>
      </c>
      <c r="E21" s="131" t="s">
        <v>232</v>
      </c>
      <c r="F21" s="131" t="s">
        <v>289</v>
      </c>
      <c r="G21" s="131" t="s">
        <v>232</v>
      </c>
      <c r="H21" s="131" t="s">
        <v>308</v>
      </c>
      <c r="I21" s="131" t="s">
        <v>232</v>
      </c>
      <c r="J21" s="131" t="s">
        <v>308</v>
      </c>
      <c r="K21" s="131" t="s">
        <v>232</v>
      </c>
      <c r="L21" s="186">
        <f t="shared" si="2"/>
        <v>0</v>
      </c>
      <c r="N21" s="155">
        <f t="shared" si="21"/>
        <v>500</v>
      </c>
      <c r="O21" s="158">
        <v>571</v>
      </c>
      <c r="P21" s="156">
        <v>3500</v>
      </c>
      <c r="Q21" s="157">
        <f t="shared" si="16"/>
        <v>3500</v>
      </c>
      <c r="R21" s="157">
        <v>300</v>
      </c>
      <c r="S21" s="158">
        <f>COUNTIF(E21:K21,"2t")*O21</f>
        <v>1142</v>
      </c>
      <c r="T21" s="158">
        <f t="shared" si="24"/>
        <v>0</v>
      </c>
      <c r="U21" s="158">
        <f t="shared" si="23"/>
        <v>1142</v>
      </c>
      <c r="V21" s="192">
        <f t="shared" si="4"/>
        <v>2284</v>
      </c>
      <c r="W21" s="193">
        <f t="shared" si="5"/>
        <v>6084</v>
      </c>
      <c r="X21" s="378">
        <v>84.4</v>
      </c>
      <c r="Y21" s="169"/>
      <c r="Z21" s="170">
        <v>-84.4</v>
      </c>
      <c r="AA21" s="171">
        <f t="shared" si="6"/>
        <v>0</v>
      </c>
      <c r="AB21" s="172">
        <f t="shared" si="7"/>
        <v>6084</v>
      </c>
      <c r="AC21" s="386" t="s">
        <v>366</v>
      </c>
    </row>
    <row r="22" spans="1:29" x14ac:dyDescent="0.2">
      <c r="A22" s="208" t="s">
        <v>275</v>
      </c>
      <c r="B22" s="139" t="s">
        <v>223</v>
      </c>
      <c r="C22" s="135">
        <v>45887</v>
      </c>
      <c r="D22" s="383" t="s">
        <v>284</v>
      </c>
      <c r="E22" s="131" t="s">
        <v>317</v>
      </c>
      <c r="F22" s="131" t="s">
        <v>308</v>
      </c>
      <c r="G22" s="131" t="s">
        <v>232</v>
      </c>
      <c r="H22" s="131" t="s">
        <v>308</v>
      </c>
      <c r="I22" s="131" t="s">
        <v>232</v>
      </c>
      <c r="J22" s="131" t="s">
        <v>308</v>
      </c>
      <c r="K22" s="131" t="s">
        <v>232</v>
      </c>
      <c r="L22" s="186">
        <f t="shared" si="2"/>
        <v>0</v>
      </c>
      <c r="N22" s="155">
        <f t="shared" si="21"/>
        <v>500</v>
      </c>
      <c r="O22" s="158">
        <v>571</v>
      </c>
      <c r="P22" s="156">
        <v>3500</v>
      </c>
      <c r="Q22" s="157">
        <f t="shared" si="16"/>
        <v>3500</v>
      </c>
      <c r="R22" s="157">
        <v>300</v>
      </c>
      <c r="S22" s="158">
        <f>COUNTIF(E22:K22,"2t")*O22</f>
        <v>1713</v>
      </c>
      <c r="T22" s="158">
        <f t="shared" si="24"/>
        <v>1000</v>
      </c>
      <c r="U22" s="158">
        <f t="shared" si="23"/>
        <v>0</v>
      </c>
      <c r="V22" s="192">
        <f t="shared" si="4"/>
        <v>2713</v>
      </c>
      <c r="W22" s="193">
        <f t="shared" si="5"/>
        <v>6513</v>
      </c>
      <c r="X22" s="378">
        <v>84.4</v>
      </c>
      <c r="Y22" s="169"/>
      <c r="Z22" s="170">
        <v>-84.4</v>
      </c>
      <c r="AA22" s="171">
        <f t="shared" si="6"/>
        <v>0</v>
      </c>
      <c r="AB22" s="172">
        <f t="shared" si="7"/>
        <v>6513</v>
      </c>
      <c r="AC22" s="386" t="s">
        <v>366</v>
      </c>
    </row>
    <row r="23" spans="1:29" x14ac:dyDescent="0.2">
      <c r="A23" s="208" t="s">
        <v>276</v>
      </c>
      <c r="B23" s="139" t="s">
        <v>223</v>
      </c>
      <c r="C23" s="135">
        <v>45887</v>
      </c>
      <c r="D23" s="383" t="s">
        <v>278</v>
      </c>
      <c r="E23" s="131" t="s">
        <v>307</v>
      </c>
      <c r="F23" s="131" t="s">
        <v>232</v>
      </c>
      <c r="G23" s="131" t="s">
        <v>308</v>
      </c>
      <c r="H23" s="131" t="s">
        <v>308</v>
      </c>
      <c r="I23" s="131" t="s">
        <v>308</v>
      </c>
      <c r="J23" s="131" t="s">
        <v>232</v>
      </c>
      <c r="K23" s="312" t="s">
        <v>308</v>
      </c>
      <c r="L23" s="186">
        <f t="shared" si="2"/>
        <v>0</v>
      </c>
      <c r="N23" s="155">
        <f t="shared" si="21"/>
        <v>500</v>
      </c>
      <c r="O23" s="158">
        <v>571</v>
      </c>
      <c r="P23" s="156">
        <v>3500</v>
      </c>
      <c r="Q23" s="157">
        <f t="shared" si="16"/>
        <v>3500</v>
      </c>
      <c r="R23" s="157">
        <v>300</v>
      </c>
      <c r="S23" s="158">
        <f>COUNTIF(E23:K23,"2t")*O23</f>
        <v>2284</v>
      </c>
      <c r="T23" s="158">
        <f t="shared" si="24"/>
        <v>0</v>
      </c>
      <c r="U23" s="158">
        <f t="shared" si="23"/>
        <v>0</v>
      </c>
      <c r="V23" s="192">
        <f t="shared" si="4"/>
        <v>2284</v>
      </c>
      <c r="W23" s="193">
        <f t="shared" si="5"/>
        <v>6084</v>
      </c>
      <c r="X23" s="378">
        <v>84.3</v>
      </c>
      <c r="Y23" s="169">
        <v>1070.9000000000001</v>
      </c>
      <c r="Z23" s="170">
        <v>-84.3</v>
      </c>
      <c r="AA23" s="171">
        <f t="shared" si="6"/>
        <v>1070.9000000000001</v>
      </c>
      <c r="AB23" s="172">
        <f t="shared" si="7"/>
        <v>5013.1000000000004</v>
      </c>
      <c r="AC23" s="386" t="s">
        <v>366</v>
      </c>
    </row>
    <row r="24" spans="1:29" x14ac:dyDescent="0.2">
      <c r="A24" s="230"/>
      <c r="B24" s="139" t="s">
        <v>223</v>
      </c>
      <c r="C24" s="135">
        <v>45908</v>
      </c>
      <c r="D24" s="383" t="s">
        <v>365</v>
      </c>
      <c r="E24" s="131" t="s">
        <v>231</v>
      </c>
      <c r="F24" s="131" t="s">
        <v>231</v>
      </c>
      <c r="G24" s="131" t="s">
        <v>231</v>
      </c>
      <c r="H24" s="131" t="s">
        <v>231</v>
      </c>
      <c r="I24" s="131" t="s">
        <v>232</v>
      </c>
      <c r="J24" s="131" t="s">
        <v>232</v>
      </c>
      <c r="K24" s="131" t="s">
        <v>232</v>
      </c>
      <c r="L24" s="186">
        <f t="shared" si="2"/>
        <v>4</v>
      </c>
      <c r="N24" s="155">
        <v>500</v>
      </c>
      <c r="O24" s="158">
        <v>571</v>
      </c>
      <c r="P24" s="156">
        <v>3500</v>
      </c>
      <c r="Q24" s="157">
        <f t="shared" si="16"/>
        <v>1500</v>
      </c>
      <c r="R24" s="157">
        <v>300</v>
      </c>
      <c r="S24" s="158">
        <f t="shared" ref="S24" si="25">COUNTIF(E24:K24,"2t")*O24</f>
        <v>0</v>
      </c>
      <c r="T24" s="158">
        <f t="shared" si="24"/>
        <v>0</v>
      </c>
      <c r="U24" s="158">
        <f t="shared" si="23"/>
        <v>0</v>
      </c>
      <c r="V24" s="192">
        <f t="shared" si="4"/>
        <v>0</v>
      </c>
      <c r="W24" s="193">
        <f t="shared" si="5"/>
        <v>1800</v>
      </c>
      <c r="X24" s="378">
        <v>28.4</v>
      </c>
      <c r="Y24" s="169"/>
      <c r="Z24" s="170">
        <v>-28.4</v>
      </c>
      <c r="AA24" s="171">
        <f t="shared" si="6"/>
        <v>0</v>
      </c>
      <c r="AB24" s="172">
        <f t="shared" si="7"/>
        <v>1800</v>
      </c>
      <c r="AC24" s="386" t="s">
        <v>366</v>
      </c>
    </row>
    <row r="25" spans="1:29" x14ac:dyDescent="0.2">
      <c r="A25" s="230"/>
      <c r="B25" s="139" t="s">
        <v>223</v>
      </c>
      <c r="C25" s="135">
        <v>45910</v>
      </c>
      <c r="D25" s="136" t="s">
        <v>259</v>
      </c>
      <c r="E25" s="131" t="s">
        <v>231</v>
      </c>
      <c r="F25" s="131" t="s">
        <v>231</v>
      </c>
      <c r="G25" s="131" t="s">
        <v>231</v>
      </c>
      <c r="H25" s="131" t="s">
        <v>231</v>
      </c>
      <c r="I25" s="131" t="s">
        <v>231</v>
      </c>
      <c r="J25" s="131" t="s">
        <v>231</v>
      </c>
      <c r="K25" s="131" t="s">
        <v>232</v>
      </c>
      <c r="L25" s="186">
        <f t="shared" si="2"/>
        <v>6</v>
      </c>
      <c r="N25" s="155">
        <v>500</v>
      </c>
      <c r="O25" s="158">
        <v>571</v>
      </c>
      <c r="P25" s="156">
        <v>3500</v>
      </c>
      <c r="Q25" s="157">
        <f t="shared" si="16"/>
        <v>500</v>
      </c>
      <c r="R25" s="157">
        <v>300</v>
      </c>
      <c r="S25" s="158">
        <f t="shared" ref="S25" si="26">COUNTIF(E25:K25,"2t")*O25</f>
        <v>0</v>
      </c>
      <c r="T25" s="158">
        <f t="shared" ref="T25" si="27">COUNTIF(E25:K25,"D LAB")*1000</f>
        <v>0</v>
      </c>
      <c r="U25" s="158">
        <f t="shared" si="23"/>
        <v>0</v>
      </c>
      <c r="V25" s="192">
        <f t="shared" si="4"/>
        <v>0</v>
      </c>
      <c r="W25" s="193">
        <f t="shared" si="5"/>
        <v>800</v>
      </c>
      <c r="X25" s="378">
        <v>46.47</v>
      </c>
      <c r="Y25" s="169"/>
      <c r="Z25" s="170">
        <v>-46.47</v>
      </c>
      <c r="AA25" s="171">
        <f t="shared" si="6"/>
        <v>0</v>
      </c>
      <c r="AB25" s="172">
        <f t="shared" si="7"/>
        <v>800</v>
      </c>
      <c r="AC25" s="386"/>
    </row>
    <row r="26" spans="1:29" ht="21.75" thickBot="1" x14ac:dyDescent="0.4">
      <c r="Q26" s="161">
        <f t="shared" ref="Q26:U26" si="28">SUM(Q5:Q25)</f>
        <v>67857.14285714287</v>
      </c>
      <c r="R26" s="161">
        <f t="shared" si="28"/>
        <v>6300</v>
      </c>
      <c r="S26" s="181">
        <f t="shared" si="28"/>
        <v>17136</v>
      </c>
      <c r="T26" s="181">
        <f t="shared" si="28"/>
        <v>5712</v>
      </c>
      <c r="U26" s="181">
        <f t="shared" si="28"/>
        <v>11420</v>
      </c>
      <c r="V26" s="163">
        <f>SUM(V5:V25)</f>
        <v>34268</v>
      </c>
      <c r="W26" s="164">
        <f t="shared" ref="W26:AB26" si="29">SUM(W5:W25)</f>
        <v>108425.14285714286</v>
      </c>
      <c r="X26" s="153">
        <f t="shared" si="29"/>
        <v>3340.4800000000005</v>
      </c>
      <c r="Y26" s="153">
        <f t="shared" si="29"/>
        <v>1587.94</v>
      </c>
      <c r="Z26" s="153">
        <f t="shared" si="29"/>
        <v>-2422.0800000000004</v>
      </c>
      <c r="AA26" s="184">
        <f t="shared" si="29"/>
        <v>2506.34</v>
      </c>
      <c r="AB26" s="279">
        <f>SUM(AB5:AB25)</f>
        <v>105918.80285714286</v>
      </c>
    </row>
    <row r="27" spans="1:29" ht="12.75" thickTop="1" x14ac:dyDescent="0.2"/>
    <row r="30" spans="1:29" ht="21" x14ac:dyDescent="0.35">
      <c r="D30" s="281" t="s">
        <v>360</v>
      </c>
    </row>
    <row r="31" spans="1:29" ht="33" customHeight="1" x14ac:dyDescent="0.2">
      <c r="A31" s="197" t="s">
        <v>1</v>
      </c>
      <c r="B31" s="198" t="s">
        <v>2</v>
      </c>
      <c r="C31" s="199" t="s">
        <v>227</v>
      </c>
      <c r="D31" s="197" t="s">
        <v>3</v>
      </c>
      <c r="E31" s="200">
        <v>45904</v>
      </c>
      <c r="F31" s="200">
        <v>45905</v>
      </c>
      <c r="G31" s="200">
        <v>45906</v>
      </c>
      <c r="H31" s="200">
        <v>45907</v>
      </c>
      <c r="I31" s="200">
        <v>45908</v>
      </c>
      <c r="J31" s="200">
        <v>45909</v>
      </c>
      <c r="K31" s="200">
        <v>45910</v>
      </c>
      <c r="L31" s="200" t="s">
        <v>0</v>
      </c>
      <c r="N31" s="201" t="s">
        <v>10</v>
      </c>
      <c r="O31" s="201" t="s">
        <v>309</v>
      </c>
      <c r="P31" s="201" t="s">
        <v>9</v>
      </c>
      <c r="Q31" s="201" t="s">
        <v>315</v>
      </c>
      <c r="R31" s="202" t="s">
        <v>310</v>
      </c>
      <c r="S31" s="131" t="s">
        <v>308</v>
      </c>
      <c r="T31" s="131" t="s">
        <v>317</v>
      </c>
      <c r="U31" s="131" t="s">
        <v>289</v>
      </c>
      <c r="V31" s="201" t="s">
        <v>311</v>
      </c>
      <c r="W31" s="201" t="s">
        <v>316</v>
      </c>
      <c r="X31" s="201" t="s">
        <v>46</v>
      </c>
      <c r="Y31" s="201" t="s">
        <v>13</v>
      </c>
      <c r="Z31" s="201" t="s">
        <v>313</v>
      </c>
      <c r="AA31" s="201" t="s">
        <v>14</v>
      </c>
      <c r="AB31" s="201" t="s">
        <v>17</v>
      </c>
      <c r="AC31" s="203" t="s">
        <v>18</v>
      </c>
    </row>
    <row r="32" spans="1:29" ht="15.75" customHeight="1" x14ac:dyDescent="0.2">
      <c r="A32" s="208" t="s">
        <v>99</v>
      </c>
      <c r="B32" s="139" t="s">
        <v>51</v>
      </c>
      <c r="C32" s="135">
        <v>45773</v>
      </c>
      <c r="D32" s="136" t="s">
        <v>225</v>
      </c>
      <c r="E32" s="131" t="s">
        <v>308</v>
      </c>
      <c r="F32" s="131" t="s">
        <v>308</v>
      </c>
      <c r="G32" s="131" t="s">
        <v>232</v>
      </c>
      <c r="H32" s="131" t="s">
        <v>289</v>
      </c>
      <c r="I32" s="131" t="s">
        <v>232</v>
      </c>
      <c r="J32" s="131" t="s">
        <v>308</v>
      </c>
      <c r="K32" s="131" t="s">
        <v>232</v>
      </c>
      <c r="L32" s="186">
        <f>COUNTIF(E32:K32,"F")</f>
        <v>0</v>
      </c>
      <c r="N32" s="155">
        <f>P32/7</f>
        <v>714.28571428571433</v>
      </c>
      <c r="O32" s="158">
        <v>571</v>
      </c>
      <c r="P32" s="156">
        <v>5000</v>
      </c>
      <c r="Q32" s="157">
        <f>(7-L32)*(P32/7)</f>
        <v>5000</v>
      </c>
      <c r="R32" s="157"/>
      <c r="S32" s="158">
        <f>COUNTIF(E32:K32,"2T")*N32</f>
        <v>2142.8571428571431</v>
      </c>
      <c r="T32" s="158">
        <f>COUNTIF(E32:K32,"D LAB")*1142</f>
        <v>0</v>
      </c>
      <c r="U32" s="158">
        <f>COUNTIF(E32:K32,"DLD")*2284</f>
        <v>2284</v>
      </c>
      <c r="V32" s="192">
        <f>SUM(S32:U32)</f>
        <v>4426.8571428571431</v>
      </c>
      <c r="W32" s="193">
        <f>+Q32+V32+R32</f>
        <v>9426.8571428571431</v>
      </c>
      <c r="X32" s="378">
        <v>820.03</v>
      </c>
      <c r="Y32" s="169"/>
      <c r="Z32" s="170"/>
      <c r="AA32" s="171">
        <f t="shared" ref="AA32:AA35" si="30">Y32+Z32+X32</f>
        <v>820.03</v>
      </c>
      <c r="AB32" s="172">
        <f>W32-AA32</f>
        <v>8606.8271428571425</v>
      </c>
      <c r="AC32" s="386" t="s">
        <v>367</v>
      </c>
    </row>
    <row r="33" spans="1:29" ht="15" customHeight="1" x14ac:dyDescent="0.2">
      <c r="A33" s="208" t="s">
        <v>100</v>
      </c>
      <c r="B33" s="139" t="s">
        <v>6</v>
      </c>
      <c r="C33" s="135">
        <v>45710</v>
      </c>
      <c r="D33" s="136" t="s">
        <v>224</v>
      </c>
      <c r="E33" s="131" t="s">
        <v>232</v>
      </c>
      <c r="F33" s="131" t="s">
        <v>232</v>
      </c>
      <c r="G33" s="131" t="s">
        <v>233</v>
      </c>
      <c r="H33" s="131" t="s">
        <v>307</v>
      </c>
      <c r="I33" s="131" t="s">
        <v>232</v>
      </c>
      <c r="J33" s="131" t="s">
        <v>232</v>
      </c>
      <c r="K33" s="131" t="s">
        <v>232</v>
      </c>
      <c r="L33" s="186">
        <f t="shared" ref="L33:L35" si="31">COUNTIF(E33:K33,"F")</f>
        <v>0</v>
      </c>
      <c r="N33" s="155">
        <f>P33/7</f>
        <v>642.85714285714289</v>
      </c>
      <c r="O33" s="158">
        <v>571</v>
      </c>
      <c r="P33" s="156">
        <v>4500</v>
      </c>
      <c r="Q33" s="157">
        <f t="shared" ref="Q33:Q35" si="32">(7-L33)*(P33/7)</f>
        <v>4500</v>
      </c>
      <c r="R33" s="157"/>
      <c r="S33" s="158">
        <f>COUNTIF(E33:K33,"2T")*N33</f>
        <v>0</v>
      </c>
      <c r="T33" s="158">
        <f>COUNTIF(E33:K33,"D LAB")*1142</f>
        <v>0</v>
      </c>
      <c r="U33" s="158">
        <f>COUNTIF(E33:K33,"DLD")*2284</f>
        <v>0</v>
      </c>
      <c r="V33" s="192">
        <f t="shared" ref="V33:V35" si="33">SUM(S33:U33)</f>
        <v>0</v>
      </c>
      <c r="W33" s="193">
        <f t="shared" ref="W33:W35" si="34">+Q33+V33+R33</f>
        <v>4500</v>
      </c>
      <c r="X33" s="378">
        <v>698.7</v>
      </c>
      <c r="Y33" s="169">
        <v>464.92</v>
      </c>
      <c r="Z33" s="170">
        <v>-0.02</v>
      </c>
      <c r="AA33" s="171">
        <f t="shared" si="30"/>
        <v>1163.6000000000001</v>
      </c>
      <c r="AB33" s="172">
        <f t="shared" ref="AB33:AB35" si="35">W33-AA33</f>
        <v>3336.3999999999996</v>
      </c>
      <c r="AC33" s="386" t="s">
        <v>367</v>
      </c>
    </row>
    <row r="34" spans="1:29" ht="15" customHeight="1" x14ac:dyDescent="0.2">
      <c r="A34" s="208" t="s">
        <v>133</v>
      </c>
      <c r="B34" s="139" t="s">
        <v>6</v>
      </c>
      <c r="C34" s="135">
        <v>45791</v>
      </c>
      <c r="D34" s="136" t="s">
        <v>290</v>
      </c>
      <c r="E34" s="131" t="s">
        <v>232</v>
      </c>
      <c r="F34" s="131" t="s">
        <v>232</v>
      </c>
      <c r="G34" s="131" t="s">
        <v>232</v>
      </c>
      <c r="H34" s="131" t="s">
        <v>307</v>
      </c>
      <c r="I34" s="131" t="s">
        <v>308</v>
      </c>
      <c r="J34" s="131" t="s">
        <v>232</v>
      </c>
      <c r="K34" s="131" t="s">
        <v>308</v>
      </c>
      <c r="L34" s="186">
        <f t="shared" si="31"/>
        <v>0</v>
      </c>
      <c r="N34" s="155">
        <f>P34/7</f>
        <v>571.42857142857144</v>
      </c>
      <c r="O34" s="158">
        <v>571</v>
      </c>
      <c r="P34" s="156">
        <v>4000</v>
      </c>
      <c r="Q34" s="157">
        <f t="shared" si="32"/>
        <v>4000</v>
      </c>
      <c r="R34" s="157"/>
      <c r="S34" s="158">
        <f>COUNTIF(E34:K34,"2T")*N34</f>
        <v>1142.8571428571429</v>
      </c>
      <c r="T34" s="158">
        <f>COUNTIF(E34:K34,"D LAB")*1142</f>
        <v>0</v>
      </c>
      <c r="U34" s="158">
        <f>COUNTIF(E34:K34,"DLD")*2284</f>
        <v>0</v>
      </c>
      <c r="V34" s="192">
        <f t="shared" si="33"/>
        <v>1142.8571428571429</v>
      </c>
      <c r="W34" s="193">
        <f t="shared" si="34"/>
        <v>5142.8571428571431</v>
      </c>
      <c r="X34" s="378">
        <v>577.21</v>
      </c>
      <c r="Y34" s="169"/>
      <c r="Z34" s="170">
        <v>-577.21</v>
      </c>
      <c r="AA34" s="171">
        <f t="shared" si="30"/>
        <v>0</v>
      </c>
      <c r="AB34" s="172">
        <f t="shared" si="35"/>
        <v>5142.8571428571431</v>
      </c>
      <c r="AC34" s="386" t="s">
        <v>366</v>
      </c>
    </row>
    <row r="35" spans="1:29" ht="15" customHeight="1" x14ac:dyDescent="0.2">
      <c r="A35" s="208" t="s">
        <v>167</v>
      </c>
      <c r="B35" s="139" t="s">
        <v>6</v>
      </c>
      <c r="C35" s="135"/>
      <c r="D35" s="383" t="s">
        <v>292</v>
      </c>
      <c r="E35" s="131" t="s">
        <v>232</v>
      </c>
      <c r="F35" s="131" t="s">
        <v>232</v>
      </c>
      <c r="G35" s="131" t="s">
        <v>317</v>
      </c>
      <c r="H35" s="131" t="s">
        <v>232</v>
      </c>
      <c r="I35" s="131" t="s">
        <v>232</v>
      </c>
      <c r="J35" s="131" t="s">
        <v>232</v>
      </c>
      <c r="K35" s="131" t="s">
        <v>232</v>
      </c>
      <c r="L35" s="186">
        <f t="shared" si="31"/>
        <v>0</v>
      </c>
      <c r="N35" s="155">
        <f>P35/7</f>
        <v>571.42857142857144</v>
      </c>
      <c r="O35" s="158">
        <v>571</v>
      </c>
      <c r="P35" s="156">
        <v>4000</v>
      </c>
      <c r="Q35" s="157">
        <f t="shared" si="32"/>
        <v>4000</v>
      </c>
      <c r="R35" s="157">
        <v>300</v>
      </c>
      <c r="S35" s="158">
        <f>COUNTIF(E35:K35,"2T")*N35</f>
        <v>0</v>
      </c>
      <c r="T35" s="158">
        <f>COUNTIF(E35:K35,"D LAB")*1142</f>
        <v>1142</v>
      </c>
      <c r="U35" s="158">
        <f>COUNTIF(E35:K35,"DLD")*2284</f>
        <v>0</v>
      </c>
      <c r="V35" s="192">
        <f t="shared" si="33"/>
        <v>1142</v>
      </c>
      <c r="W35" s="193">
        <f>+Q35+V35+R35</f>
        <v>5442</v>
      </c>
      <c r="X35" s="378">
        <v>84.4</v>
      </c>
      <c r="Y35" s="169"/>
      <c r="Z35" s="170"/>
      <c r="AA35" s="171">
        <f t="shared" si="30"/>
        <v>84.4</v>
      </c>
      <c r="AB35" s="172">
        <f t="shared" si="35"/>
        <v>5357.6</v>
      </c>
      <c r="AC35" s="386" t="s">
        <v>367</v>
      </c>
    </row>
    <row r="37" spans="1:29" x14ac:dyDescent="0.2">
      <c r="Q37" s="181"/>
      <c r="R37" s="181"/>
      <c r="S37" s="181"/>
      <c r="T37" s="181"/>
      <c r="U37" s="181"/>
      <c r="V37" s="181"/>
      <c r="W37" s="181"/>
      <c r="X37" s="181"/>
    </row>
    <row r="38" spans="1:29" ht="21.75" thickBot="1" x14ac:dyDescent="0.4">
      <c r="Q38" s="161">
        <f>SUM(Q32:Q36)</f>
        <v>17500</v>
      </c>
      <c r="R38" s="161">
        <f t="shared" ref="R38" si="36">SUM(R32:R36)</f>
        <v>300</v>
      </c>
      <c r="S38" s="181">
        <f>SUM(S32:S36)</f>
        <v>3285.7142857142862</v>
      </c>
      <c r="T38" s="181">
        <f t="shared" ref="T38:AB38" si="37">SUM(T32:T36)</f>
        <v>1142</v>
      </c>
      <c r="U38" s="181">
        <f t="shared" si="37"/>
        <v>2284</v>
      </c>
      <c r="V38" s="163">
        <f t="shared" si="37"/>
        <v>6711.7142857142862</v>
      </c>
      <c r="W38" s="164">
        <f t="shared" si="37"/>
        <v>24511.714285714286</v>
      </c>
      <c r="X38" s="382"/>
      <c r="Y38" s="153">
        <f t="shared" si="37"/>
        <v>464.92</v>
      </c>
      <c r="Z38" s="153">
        <f t="shared" si="37"/>
        <v>-577.23</v>
      </c>
      <c r="AA38" s="184">
        <f t="shared" si="37"/>
        <v>2068.0300000000002</v>
      </c>
      <c r="AB38" s="279">
        <f t="shared" si="37"/>
        <v>22443.684285714284</v>
      </c>
    </row>
    <row r="39" spans="1:29" ht="12.75" thickTop="1" x14ac:dyDescent="0.2"/>
  </sheetData>
  <mergeCells count="3">
    <mergeCell ref="P3:W3"/>
    <mergeCell ref="E1:L2"/>
    <mergeCell ref="X3:AA3"/>
  </mergeCells>
  <phoneticPr fontId="14" type="noConversion"/>
  <conditionalFormatting sqref="D5:D19 D23:D25">
    <cfRule type="duplicateValues" dxfId="34" priority="139"/>
  </conditionalFormatting>
  <conditionalFormatting sqref="D32:D35">
    <cfRule type="duplicateValues" dxfId="33" priority="8"/>
  </conditionalFormatting>
  <conditionalFormatting sqref="E1:L25">
    <cfRule type="containsText" dxfId="32" priority="2" operator="containsText" text="D LAB">
      <formula>NOT(ISERROR(SEARCH("D LAB",E1)))</formula>
    </cfRule>
  </conditionalFormatting>
  <conditionalFormatting sqref="E5:L25">
    <cfRule type="containsText" dxfId="31" priority="3" operator="containsText" text="DE">
      <formula>NOT(ISERROR(SEARCH("DE",E5)))</formula>
    </cfRule>
    <cfRule type="containsText" dxfId="30" priority="4" operator="containsText" text="DL ">
      <formula>NOT(ISERROR(SEARCH("DL ",E5)))</formula>
    </cfRule>
    <cfRule type="containsText" dxfId="29" priority="5" operator="containsText" text="DLD">
      <formula>NOT(ISERROR(SEARCH("DLD",E5)))</formula>
    </cfRule>
    <cfRule type="containsText" dxfId="28" priority="6" operator="containsText" text="2T">
      <formula>NOT(ISERROR(SEARCH("2T",E5)))</formula>
    </cfRule>
    <cfRule type="containsText" dxfId="27" priority="7" operator="containsText" text="F">
      <formula>NOT(ISERROR(SEARCH("F",E5)))</formula>
    </cfRule>
  </conditionalFormatting>
  <conditionalFormatting sqref="E31:L35">
    <cfRule type="containsText" dxfId="26" priority="52" operator="containsText" text="D LAB">
      <formula>NOT(ISERROR(SEARCH("D LAB",E31)))</formula>
    </cfRule>
  </conditionalFormatting>
  <conditionalFormatting sqref="E32:L35">
    <cfRule type="containsText" dxfId="25" priority="28" operator="containsText" text="DE">
      <formula>NOT(ISERROR(SEARCH("DE",E32)))</formula>
    </cfRule>
    <cfRule type="containsText" dxfId="24" priority="29" operator="containsText" text="DL ">
      <formula>NOT(ISERROR(SEARCH("DL ",E32)))</formula>
    </cfRule>
    <cfRule type="containsText" dxfId="23" priority="30" operator="containsText" text="DLD">
      <formula>NOT(ISERROR(SEARCH("DLD",E32)))</formula>
    </cfRule>
    <cfRule type="containsText" dxfId="22" priority="31" operator="containsText" text="2T">
      <formula>NOT(ISERROR(SEARCH("2T",E32)))</formula>
    </cfRule>
    <cfRule type="containsText" dxfId="21" priority="32" operator="containsText" text="F">
      <formula>NOT(ISERROR(SEARCH("F",E32)))</formula>
    </cfRule>
  </conditionalFormatting>
  <conditionalFormatting sqref="S4:U4">
    <cfRule type="containsText" dxfId="20" priority="34" operator="containsText" text="D LAB">
      <formula>NOT(ISERROR(SEARCH("D LAB",S4)))</formula>
    </cfRule>
    <cfRule type="containsText" dxfId="19" priority="35" operator="containsText" text="DE">
      <formula>NOT(ISERROR(SEARCH("DE",S4)))</formula>
    </cfRule>
    <cfRule type="containsText" dxfId="18" priority="36" operator="containsText" text="DL ">
      <formula>NOT(ISERROR(SEARCH("DL ",S4)))</formula>
    </cfRule>
    <cfRule type="containsText" dxfId="17" priority="37" operator="containsText" text="DLD">
      <formula>NOT(ISERROR(SEARCH("DLD",S4)))</formula>
    </cfRule>
    <cfRule type="containsText" dxfId="16" priority="38" operator="containsText" text="2T">
      <formula>NOT(ISERROR(SEARCH("2T",S4)))</formula>
    </cfRule>
    <cfRule type="containsText" dxfId="15" priority="39" operator="containsText" text="F">
      <formula>NOT(ISERROR(SEARCH("F",S4)))</formula>
    </cfRule>
  </conditionalFormatting>
  <conditionalFormatting sqref="S31:U31">
    <cfRule type="containsText" dxfId="14" priority="9" operator="containsText" text="D LAB">
      <formula>NOT(ISERROR(SEARCH("D LAB",S31)))</formula>
    </cfRule>
    <cfRule type="containsText" dxfId="13" priority="10" operator="containsText" text="DE">
      <formula>NOT(ISERROR(SEARCH("DE",S31)))</formula>
    </cfRule>
    <cfRule type="containsText" dxfId="12" priority="11" operator="containsText" text="DL ">
      <formula>NOT(ISERROR(SEARCH("DL ",S31)))</formula>
    </cfRule>
    <cfRule type="containsText" dxfId="11" priority="12" operator="containsText" text="DLD">
      <formula>NOT(ISERROR(SEARCH("DLD",S31)))</formula>
    </cfRule>
    <cfRule type="containsText" dxfId="10" priority="13" operator="containsText" text="2T">
      <formula>NOT(ISERROR(SEARCH("2T",S31)))</formula>
    </cfRule>
    <cfRule type="containsText" dxfId="9" priority="14" operator="containsText" text="F">
      <formula>NOT(ISERROR(SEARCH("F",S31)))</formula>
    </cfRule>
  </conditionalFormatting>
  <conditionalFormatting sqref="D20:D22">
    <cfRule type="duplicateValues" dxfId="0" priority="1"/>
  </conditionalFormatting>
  <pageMargins left="0.7" right="0.7" top="0.75" bottom="0.75" header="0.3" footer="0.3"/>
  <pageSetup scale="3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ECD7-1371-4A06-ADED-37704C42018C}">
  <dimension ref="B1:L32"/>
  <sheetViews>
    <sheetView workbookViewId="0">
      <selection activeCell="H6" sqref="H6"/>
    </sheetView>
  </sheetViews>
  <sheetFormatPr baseColWidth="10" defaultRowHeight="15" x14ac:dyDescent="0.25"/>
  <cols>
    <col min="2" max="2" width="36" bestFit="1" customWidth="1"/>
    <col min="3" max="3" width="12.5703125" bestFit="1" customWidth="1"/>
    <col min="9" max="9" width="12.85546875" bestFit="1" customWidth="1"/>
    <col min="11" max="11" width="20.42578125" bestFit="1" customWidth="1"/>
  </cols>
  <sheetData>
    <row r="1" spans="2:12" ht="19.5" thickBot="1" x14ac:dyDescent="0.3">
      <c r="C1" s="68" t="s">
        <v>238</v>
      </c>
      <c r="D1" s="69" t="s">
        <v>234</v>
      </c>
      <c r="E1" s="69" t="s">
        <v>288</v>
      </c>
      <c r="F1" s="70" t="s">
        <v>235</v>
      </c>
      <c r="G1" s="71" t="s">
        <v>236</v>
      </c>
      <c r="H1" s="71" t="s">
        <v>237</v>
      </c>
      <c r="I1" s="71" t="s">
        <v>287</v>
      </c>
      <c r="K1" s="121" t="s">
        <v>297</v>
      </c>
    </row>
    <row r="2" spans="2:12" ht="16.5" thickBot="1" x14ac:dyDescent="0.3">
      <c r="B2" s="116" t="s">
        <v>294</v>
      </c>
      <c r="C2" s="64">
        <v>45897</v>
      </c>
      <c r="D2" s="64">
        <v>45898</v>
      </c>
      <c r="E2" s="64">
        <v>45899</v>
      </c>
      <c r="F2" s="64">
        <v>45900</v>
      </c>
      <c r="G2" s="64">
        <v>45901</v>
      </c>
      <c r="H2" s="64">
        <v>45902</v>
      </c>
      <c r="I2" s="64">
        <v>45903</v>
      </c>
      <c r="K2" s="84"/>
      <c r="L2" s="84"/>
    </row>
    <row r="3" spans="2:12" ht="15.75" thickBot="1" x14ac:dyDescent="0.3">
      <c r="B3" s="78" t="s">
        <v>225</v>
      </c>
      <c r="C3" s="88">
        <v>682.45</v>
      </c>
      <c r="D3" s="89"/>
      <c r="E3" s="88"/>
      <c r="F3" s="88"/>
      <c r="G3" s="88">
        <v>682.45</v>
      </c>
      <c r="H3" s="88">
        <v>682.45</v>
      </c>
      <c r="I3" s="88"/>
      <c r="J3" s="92">
        <f>I3+C3+D3+E3+F3+G3+H3</f>
        <v>2047.3500000000001</v>
      </c>
      <c r="K3" s="84" t="s">
        <v>296</v>
      </c>
    </row>
    <row r="4" spans="2:12" ht="15.75" thickBot="1" x14ac:dyDescent="0.3">
      <c r="B4" s="79" t="s">
        <v>224</v>
      </c>
      <c r="C4" s="88"/>
      <c r="D4" s="88"/>
      <c r="E4" s="88"/>
      <c r="F4" s="88"/>
      <c r="G4" s="88"/>
      <c r="H4" s="88"/>
      <c r="I4" s="88"/>
      <c r="J4" s="92">
        <f t="shared" ref="J4:J6" si="0">I4+C4+D4+E4+F4+G4+H4</f>
        <v>0</v>
      </c>
      <c r="K4" s="84"/>
    </row>
    <row r="5" spans="2:12" ht="15.75" thickBot="1" x14ac:dyDescent="0.3">
      <c r="B5" s="79" t="s">
        <v>226</v>
      </c>
      <c r="C5" s="88"/>
      <c r="D5" s="90">
        <v>571</v>
      </c>
      <c r="E5" s="88"/>
      <c r="F5" s="90">
        <v>571</v>
      </c>
      <c r="G5" s="88"/>
      <c r="H5" s="88"/>
      <c r="I5" s="88"/>
      <c r="J5" s="92">
        <f t="shared" si="0"/>
        <v>1142</v>
      </c>
    </row>
    <row r="6" spans="2:12" ht="15.75" thickBot="1" x14ac:dyDescent="0.3">
      <c r="B6" s="81" t="s">
        <v>292</v>
      </c>
      <c r="C6" s="88"/>
      <c r="D6" s="88"/>
      <c r="E6" s="88"/>
      <c r="F6" s="88"/>
      <c r="G6" s="88"/>
      <c r="H6" s="88"/>
      <c r="I6" s="90">
        <v>571</v>
      </c>
      <c r="J6" s="92">
        <f t="shared" si="0"/>
        <v>571</v>
      </c>
    </row>
    <row r="7" spans="2:12" ht="15.75" thickBot="1" x14ac:dyDescent="0.3">
      <c r="C7" s="100"/>
      <c r="D7" s="100"/>
      <c r="E7" s="100"/>
      <c r="F7" s="100"/>
      <c r="G7" s="100"/>
      <c r="H7" s="100"/>
      <c r="I7" s="100"/>
      <c r="J7" s="92"/>
    </row>
    <row r="8" spans="2:12" ht="16.5" thickBot="1" x14ac:dyDescent="0.3">
      <c r="B8" s="116" t="s">
        <v>293</v>
      </c>
      <c r="C8" s="64">
        <f>C2</f>
        <v>45897</v>
      </c>
      <c r="D8" s="64">
        <f t="shared" ref="D8:I8" si="1">D2</f>
        <v>45898</v>
      </c>
      <c r="E8" s="64">
        <f t="shared" si="1"/>
        <v>45899</v>
      </c>
      <c r="F8" s="64">
        <f t="shared" si="1"/>
        <v>45900</v>
      </c>
      <c r="G8" s="64">
        <f t="shared" si="1"/>
        <v>45901</v>
      </c>
      <c r="H8" s="64">
        <f t="shared" si="1"/>
        <v>45902</v>
      </c>
      <c r="I8" s="64">
        <f t="shared" si="1"/>
        <v>45903</v>
      </c>
    </row>
    <row r="9" spans="2:12" ht="15.75" thickBot="1" x14ac:dyDescent="0.3">
      <c r="B9" s="59" t="s">
        <v>253</v>
      </c>
      <c r="C9" s="88">
        <v>300</v>
      </c>
      <c r="D9" s="89"/>
      <c r="E9" s="88"/>
      <c r="F9" s="88">
        <v>3428.57</v>
      </c>
      <c r="G9" s="88"/>
      <c r="H9" s="88"/>
      <c r="I9" s="88">
        <v>857.14</v>
      </c>
      <c r="J9" s="92">
        <f>I9+C9+D9+E9+F9+G9+H9</f>
        <v>4585.71</v>
      </c>
    </row>
    <row r="10" spans="2:12" ht="15.75" thickBot="1" x14ac:dyDescent="0.3">
      <c r="B10" s="62" t="s">
        <v>244</v>
      </c>
      <c r="C10" s="88"/>
      <c r="D10" s="90">
        <v>1000</v>
      </c>
      <c r="E10" s="88"/>
      <c r="F10" s="88">
        <v>200</v>
      </c>
      <c r="G10" s="88"/>
      <c r="H10" s="88">
        <v>571</v>
      </c>
      <c r="I10" s="88"/>
      <c r="J10" s="92">
        <f>I10+C10+D10+E10+F10+G10+H10</f>
        <v>1771</v>
      </c>
    </row>
    <row r="11" spans="2:12" ht="15.75" thickBot="1" x14ac:dyDescent="0.3">
      <c r="B11" s="65" t="s">
        <v>239</v>
      </c>
      <c r="C11" s="91"/>
      <c r="D11" s="89"/>
      <c r="E11" s="88">
        <v>1428.57</v>
      </c>
      <c r="F11" s="88"/>
      <c r="G11" s="88"/>
      <c r="H11" s="88"/>
      <c r="I11" s="88"/>
      <c r="J11" s="92">
        <f>I11+C11+D11+E11+F11+G11+H11</f>
        <v>1428.57</v>
      </c>
    </row>
    <row r="12" spans="2:12" ht="15.75" thickBot="1" x14ac:dyDescent="0.3">
      <c r="B12" s="65" t="s">
        <v>260</v>
      </c>
      <c r="C12" s="88"/>
      <c r="D12" s="89"/>
      <c r="E12" s="88">
        <v>571</v>
      </c>
      <c r="F12" s="88"/>
      <c r="G12" s="88"/>
      <c r="H12" s="88"/>
      <c r="I12" s="88"/>
      <c r="J12" s="92">
        <f>I12+C12+D12+E12+F12+G12+H12</f>
        <v>571</v>
      </c>
    </row>
    <row r="13" spans="2:12" ht="15.75" thickBot="1" x14ac:dyDescent="0.3">
      <c r="B13" s="65" t="s">
        <v>257</v>
      </c>
      <c r="C13" s="88">
        <v>571</v>
      </c>
      <c r="D13" s="88"/>
      <c r="E13" s="88"/>
      <c r="F13" s="88"/>
      <c r="G13" s="88"/>
      <c r="H13" s="88">
        <v>571</v>
      </c>
      <c r="I13" s="88">
        <v>2284</v>
      </c>
      <c r="J13" s="92">
        <f>I13+C13+D13+E13+F13+G13+H13</f>
        <v>3426</v>
      </c>
    </row>
    <row r="14" spans="2:12" ht="15.75" thickBot="1" x14ac:dyDescent="0.3">
      <c r="B14" s="65" t="s">
        <v>258</v>
      </c>
      <c r="C14" s="88"/>
      <c r="D14" s="90"/>
      <c r="E14" s="88"/>
      <c r="F14" s="88"/>
      <c r="G14" s="88"/>
      <c r="H14" s="88">
        <v>571</v>
      </c>
      <c r="I14" s="88">
        <v>571</v>
      </c>
      <c r="J14" s="92">
        <f t="shared" ref="J14:J25" si="2">I14+C14+D14+E14+F14+G14+H14</f>
        <v>1142</v>
      </c>
    </row>
    <row r="15" spans="2:12" ht="15.75" thickBot="1" x14ac:dyDescent="0.3">
      <c r="B15" s="65" t="s">
        <v>259</v>
      </c>
      <c r="C15" s="91">
        <v>1000</v>
      </c>
      <c r="D15" s="89"/>
      <c r="E15" s="88"/>
      <c r="F15" s="88"/>
      <c r="G15" s="88"/>
      <c r="H15" s="88"/>
      <c r="I15" s="88"/>
      <c r="J15" s="92">
        <f>I15+C15+D15+E15+F15+G15+H15</f>
        <v>1000</v>
      </c>
    </row>
    <row r="16" spans="2:12" ht="15.75" thickBot="1" x14ac:dyDescent="0.3">
      <c r="B16" s="65" t="s">
        <v>278</v>
      </c>
      <c r="C16" s="91"/>
      <c r="D16" s="89"/>
      <c r="E16" s="88"/>
      <c r="F16" s="88">
        <v>571</v>
      </c>
      <c r="G16" s="88">
        <v>571</v>
      </c>
      <c r="H16" s="88"/>
      <c r="I16" s="88"/>
      <c r="J16" s="92">
        <f>I16+C16+D16+E16+F16+G16+H16</f>
        <v>1142</v>
      </c>
    </row>
    <row r="17" spans="2:10" ht="15.75" thickBot="1" x14ac:dyDescent="0.3">
      <c r="B17" s="65" t="s">
        <v>279</v>
      </c>
      <c r="C17" s="91">
        <v>571</v>
      </c>
      <c r="D17" s="89"/>
      <c r="E17" s="88">
        <v>571</v>
      </c>
      <c r="F17" s="88">
        <v>2284</v>
      </c>
      <c r="G17" s="88"/>
      <c r="H17" s="88">
        <v>571</v>
      </c>
      <c r="I17" s="88"/>
      <c r="J17" s="92">
        <f>I17+C17+D17+E17+F17+G17+H17</f>
        <v>3997</v>
      </c>
    </row>
    <row r="18" spans="2:10" ht="15.75" thickBot="1" x14ac:dyDescent="0.3">
      <c r="B18" s="65" t="s">
        <v>280</v>
      </c>
      <c r="C18" s="91"/>
      <c r="D18" s="89"/>
      <c r="E18" s="88"/>
      <c r="F18" s="88"/>
      <c r="G18" s="88">
        <v>571</v>
      </c>
      <c r="H18" s="88">
        <v>1142</v>
      </c>
      <c r="I18" s="88"/>
      <c r="J18" s="92">
        <f>I18+C18+D18+E18+F18+G18+H18</f>
        <v>1713</v>
      </c>
    </row>
    <row r="19" spans="2:10" ht="15.75" thickBot="1" x14ac:dyDescent="0.3">
      <c r="B19" s="65" t="s">
        <v>281</v>
      </c>
      <c r="C19" s="91"/>
      <c r="D19" s="89"/>
      <c r="E19" s="88"/>
      <c r="F19" s="88">
        <v>571</v>
      </c>
      <c r="G19" s="88"/>
      <c r="H19" s="88">
        <v>2284</v>
      </c>
      <c r="I19" s="88"/>
      <c r="J19" s="92">
        <f t="shared" si="2"/>
        <v>2855</v>
      </c>
    </row>
    <row r="20" spans="2:10" ht="15.75" thickBot="1" x14ac:dyDescent="0.3">
      <c r="B20" s="65" t="s">
        <v>271</v>
      </c>
      <c r="C20" s="91">
        <v>2140</v>
      </c>
      <c r="D20" s="89"/>
      <c r="E20" s="88"/>
      <c r="F20" s="88"/>
      <c r="G20" s="88"/>
      <c r="H20" s="88"/>
      <c r="I20" s="88">
        <v>571</v>
      </c>
      <c r="J20" s="92">
        <f>I20+C20+D20+E20+F20+G20+H20</f>
        <v>2711</v>
      </c>
    </row>
    <row r="21" spans="2:10" ht="15.75" thickBot="1" x14ac:dyDescent="0.3">
      <c r="B21" s="65" t="s">
        <v>282</v>
      </c>
      <c r="C21" s="91">
        <v>1000</v>
      </c>
      <c r="D21" s="89"/>
      <c r="E21" s="88"/>
      <c r="F21" s="88">
        <v>571</v>
      </c>
      <c r="G21" s="88">
        <v>1000</v>
      </c>
      <c r="H21" s="88"/>
      <c r="I21" s="88"/>
      <c r="J21" s="92">
        <f>I21+C21+D21+E21+F21+G21+H21</f>
        <v>2571</v>
      </c>
    </row>
    <row r="22" spans="2:10" ht="15.75" thickBot="1" x14ac:dyDescent="0.3">
      <c r="B22" s="65" t="s">
        <v>283</v>
      </c>
      <c r="C22" s="91"/>
      <c r="D22" s="89"/>
      <c r="E22" s="88"/>
      <c r="F22" s="88"/>
      <c r="G22" s="88"/>
      <c r="H22" s="88"/>
      <c r="I22" s="88"/>
      <c r="J22" s="92">
        <f t="shared" si="2"/>
        <v>0</v>
      </c>
    </row>
    <row r="23" spans="2:10" ht="15.75" thickBot="1" x14ac:dyDescent="0.3">
      <c r="B23" s="65" t="s">
        <v>284</v>
      </c>
      <c r="C23" s="91">
        <v>1000</v>
      </c>
      <c r="D23" s="89"/>
      <c r="E23" s="88">
        <v>571</v>
      </c>
      <c r="F23" s="88"/>
      <c r="G23" s="88">
        <v>2140</v>
      </c>
      <c r="H23" s="88"/>
      <c r="I23" s="88"/>
      <c r="J23" s="92">
        <f>I23+C23+D23+E23+F23+G23+H23</f>
        <v>3711</v>
      </c>
    </row>
    <row r="24" spans="2:10" ht="15.75" thickBot="1" x14ac:dyDescent="0.3">
      <c r="B24" s="65" t="s">
        <v>285</v>
      </c>
      <c r="C24" s="100">
        <v>571</v>
      </c>
      <c r="D24" s="89"/>
      <c r="E24" s="88">
        <v>571</v>
      </c>
      <c r="F24" s="90"/>
      <c r="G24" s="90">
        <v>571</v>
      </c>
      <c r="H24" s="90"/>
      <c r="I24" s="100">
        <v>2284</v>
      </c>
      <c r="J24" s="92">
        <f>I24+C24+D24+E24+F24+G24+H24</f>
        <v>3997</v>
      </c>
    </row>
    <row r="25" spans="2:10" ht="15.75" thickBot="1" x14ac:dyDescent="0.3">
      <c r="B25" s="63" t="s">
        <v>286</v>
      </c>
      <c r="C25" s="93"/>
      <c r="D25" s="89"/>
      <c r="E25" s="94"/>
      <c r="F25" s="94"/>
      <c r="G25" s="94"/>
      <c r="H25" s="94"/>
      <c r="I25" s="95"/>
      <c r="J25" s="92">
        <f t="shared" si="2"/>
        <v>0</v>
      </c>
    </row>
    <row r="31" spans="2:10" x14ac:dyDescent="0.25">
      <c r="B31" t="s">
        <v>261</v>
      </c>
      <c r="D31">
        <v>500</v>
      </c>
      <c r="E31" t="s">
        <v>262</v>
      </c>
    </row>
    <row r="32" spans="2:10" x14ac:dyDescent="0.25">
      <c r="D32">
        <v>570</v>
      </c>
      <c r="E32" t="s">
        <v>263</v>
      </c>
    </row>
  </sheetData>
  <conditionalFormatting sqref="B3">
    <cfRule type="duplicateValues" dxfId="8" priority="5"/>
  </conditionalFormatting>
  <conditionalFormatting sqref="B4:B5">
    <cfRule type="duplicateValues" dxfId="7" priority="16"/>
  </conditionalFormatting>
  <conditionalFormatting sqref="B6:B7">
    <cfRule type="duplicateValues" dxfId="6" priority="4"/>
  </conditionalFormatting>
  <conditionalFormatting sqref="B9:B11">
    <cfRule type="duplicateValues" dxfId="5" priority="19"/>
  </conditionalFormatting>
  <conditionalFormatting sqref="B12:B25">
    <cfRule type="duplicateValues" dxfId="4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C17"/>
  <sheetViews>
    <sheetView showGridLines="0" workbookViewId="0">
      <selection activeCell="B6" sqref="B6:B9"/>
    </sheetView>
  </sheetViews>
  <sheetFormatPr baseColWidth="10" defaultColWidth="9" defaultRowHeight="15" x14ac:dyDescent="0.25"/>
  <cols>
    <col min="1" max="1" width="29.7109375" customWidth="1"/>
    <col min="2" max="2" width="4.140625" style="1" customWidth="1"/>
    <col min="3" max="3" width="18" customWidth="1"/>
    <col min="4" max="4" width="15.85546875" customWidth="1"/>
    <col min="5" max="5" width="36" bestFit="1" customWidth="1"/>
    <col min="6" max="6" width="9.42578125" style="7" bestFit="1" customWidth="1"/>
    <col min="7" max="7" width="9.140625" customWidth="1"/>
    <col min="8" max="9" width="9.42578125" customWidth="1"/>
    <col min="10" max="12" width="9.7109375" customWidth="1"/>
    <col min="13" max="13" width="7.42578125" bestFit="1" customWidth="1"/>
    <col min="14" max="14" width="3.5703125" customWidth="1"/>
    <col min="15" max="15" width="13.5703125" customWidth="1"/>
    <col min="16" max="16" width="17.28515625" bestFit="1" customWidth="1"/>
    <col min="17" max="17" width="9" hidden="1" customWidth="1"/>
    <col min="18" max="18" width="21.28515625" hidden="1" customWidth="1"/>
    <col min="19" max="19" width="10.5703125" hidden="1" customWidth="1"/>
    <col min="20" max="20" width="8" hidden="1" customWidth="1"/>
    <col min="21" max="21" width="11" hidden="1" customWidth="1"/>
    <col min="22" max="22" width="10.5703125" hidden="1" customWidth="1"/>
    <col min="23" max="23" width="13.7109375" hidden="1" customWidth="1"/>
    <col min="24" max="24" width="10.5703125" hidden="1" customWidth="1"/>
    <col min="25" max="25" width="12.7109375" bestFit="1" customWidth="1"/>
    <col min="26" max="26" width="11.5703125" bestFit="1" customWidth="1"/>
    <col min="27" max="27" width="15.85546875" bestFit="1" customWidth="1"/>
    <col min="28" max="28" width="37.7109375" bestFit="1" customWidth="1"/>
    <col min="29" max="29" width="60.28515625" bestFit="1" customWidth="1"/>
  </cols>
  <sheetData>
    <row r="1" spans="1:29" x14ac:dyDescent="0.25">
      <c r="B1" s="357"/>
      <c r="C1" s="358"/>
      <c r="D1" s="358"/>
      <c r="E1" s="359"/>
      <c r="F1" s="365" t="s">
        <v>305</v>
      </c>
      <c r="G1" s="365"/>
      <c r="H1" s="365"/>
      <c r="I1" s="365"/>
      <c r="J1" s="365"/>
      <c r="K1" s="365"/>
      <c r="L1" s="365"/>
      <c r="M1" s="366"/>
      <c r="P1" s="2">
        <v>0.29166666666666669</v>
      </c>
    </row>
    <row r="2" spans="1:29" ht="39" customHeight="1" thickBot="1" x14ac:dyDescent="0.3">
      <c r="B2" s="360"/>
      <c r="C2" s="361"/>
      <c r="D2" s="361"/>
      <c r="E2" s="362"/>
      <c r="F2" s="367"/>
      <c r="G2" s="367"/>
      <c r="H2" s="367"/>
      <c r="I2" s="367"/>
      <c r="J2" s="367"/>
      <c r="K2" s="367"/>
      <c r="L2" s="367"/>
      <c r="M2" s="368"/>
    </row>
    <row r="3" spans="1:29" ht="19.5" customHeight="1" thickBot="1" x14ac:dyDescent="0.3">
      <c r="B3" s="360"/>
      <c r="C3" s="361"/>
      <c r="D3" s="361"/>
      <c r="E3" s="362"/>
      <c r="F3" s="68" t="s">
        <v>238</v>
      </c>
      <c r="G3" s="69" t="s">
        <v>234</v>
      </c>
      <c r="H3" s="69" t="s">
        <v>288</v>
      </c>
      <c r="I3" s="71" t="s">
        <v>235</v>
      </c>
      <c r="J3" s="71" t="s">
        <v>236</v>
      </c>
      <c r="K3" s="71" t="s">
        <v>237</v>
      </c>
      <c r="L3" s="71" t="s">
        <v>287</v>
      </c>
      <c r="M3" s="369" t="s">
        <v>0</v>
      </c>
      <c r="O3" s="29"/>
      <c r="P3" s="29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</row>
    <row r="4" spans="1:29" ht="24.75" customHeight="1" thickBot="1" x14ac:dyDescent="0.3">
      <c r="B4" s="363"/>
      <c r="C4" s="364"/>
      <c r="D4" s="364"/>
      <c r="E4" s="364"/>
      <c r="F4" s="64">
        <v>45904</v>
      </c>
      <c r="G4" s="64">
        <v>45905</v>
      </c>
      <c r="H4" s="64">
        <v>45906</v>
      </c>
      <c r="I4" s="64">
        <v>45907</v>
      </c>
      <c r="J4" s="64">
        <v>45908</v>
      </c>
      <c r="K4" s="64">
        <v>45909</v>
      </c>
      <c r="L4" s="64">
        <v>45910</v>
      </c>
      <c r="M4" s="370"/>
      <c r="O4" s="77"/>
      <c r="P4" s="77"/>
      <c r="Q4" s="56"/>
      <c r="R4" s="56"/>
      <c r="S4" s="56"/>
      <c r="T4" s="56"/>
      <c r="U4" s="56"/>
      <c r="V4" s="56"/>
      <c r="W4" s="56"/>
      <c r="X4" s="56"/>
      <c r="Y4" s="56"/>
      <c r="Z4" s="56"/>
      <c r="AA4" s="57"/>
    </row>
    <row r="5" spans="1:29" ht="42.75" customHeight="1" thickBot="1" x14ac:dyDescent="0.3">
      <c r="B5" s="3" t="s">
        <v>1</v>
      </c>
      <c r="C5" s="49" t="s">
        <v>2</v>
      </c>
      <c r="D5" s="49" t="s">
        <v>169</v>
      </c>
      <c r="E5" s="61" t="s">
        <v>3</v>
      </c>
      <c r="F5" s="72" t="s">
        <v>4</v>
      </c>
      <c r="G5" s="73" t="s">
        <v>4</v>
      </c>
      <c r="H5" s="72" t="s">
        <v>4</v>
      </c>
      <c r="I5" s="73" t="s">
        <v>4</v>
      </c>
      <c r="J5" s="72" t="s">
        <v>4</v>
      </c>
      <c r="K5" s="72" t="s">
        <v>4</v>
      </c>
      <c r="L5" s="72" t="s">
        <v>4</v>
      </c>
      <c r="M5" s="371"/>
      <c r="O5" s="8" t="s">
        <v>256</v>
      </c>
      <c r="P5" s="8" t="s">
        <v>9</v>
      </c>
      <c r="Q5" s="9" t="s">
        <v>10</v>
      </c>
      <c r="R5" s="9" t="s">
        <v>11</v>
      </c>
      <c r="S5" s="9" t="s">
        <v>12</v>
      </c>
      <c r="T5" s="9" t="s">
        <v>46</v>
      </c>
      <c r="U5" s="9" t="s">
        <v>13</v>
      </c>
      <c r="V5" s="8" t="s">
        <v>0</v>
      </c>
      <c r="W5" s="8" t="s">
        <v>14</v>
      </c>
      <c r="X5" s="10" t="s">
        <v>15</v>
      </c>
      <c r="Y5" s="117" t="s">
        <v>16</v>
      </c>
      <c r="Z5" s="11" t="s">
        <v>17</v>
      </c>
      <c r="AA5" s="376" t="s">
        <v>18</v>
      </c>
      <c r="AB5" s="377"/>
    </row>
    <row r="6" spans="1:29" ht="15" customHeight="1" thickBot="1" x14ac:dyDescent="0.3">
      <c r="A6" s="354" t="s">
        <v>97</v>
      </c>
      <c r="B6" s="38" t="s">
        <v>99</v>
      </c>
      <c r="C6" s="60" t="s">
        <v>51</v>
      </c>
      <c r="D6" s="115">
        <v>45773</v>
      </c>
      <c r="E6" s="78" t="s">
        <v>225</v>
      </c>
      <c r="F6" s="74" t="s">
        <v>232</v>
      </c>
      <c r="G6" s="74" t="s">
        <v>232</v>
      </c>
      <c r="H6" s="74" t="s">
        <v>232</v>
      </c>
      <c r="I6" s="74" t="s">
        <v>232</v>
      </c>
      <c r="J6" s="74" t="s">
        <v>232</v>
      </c>
      <c r="K6" s="74" t="s">
        <v>232</v>
      </c>
      <c r="L6" s="74" t="s">
        <v>232</v>
      </c>
      <c r="M6" s="52"/>
      <c r="O6" s="25">
        <f>EXTRAS!J3+320</f>
        <v>2367.3500000000004</v>
      </c>
      <c r="P6" s="66">
        <v>5000</v>
      </c>
      <c r="Q6" s="101"/>
      <c r="R6" s="26"/>
      <c r="S6" s="101"/>
      <c r="T6" s="102"/>
      <c r="U6" s="103"/>
      <c r="V6" s="12"/>
      <c r="W6" s="101"/>
      <c r="X6" s="104"/>
      <c r="Y6" s="103"/>
      <c r="Z6" s="86">
        <f>O6+P6-Y6</f>
        <v>7367.35</v>
      </c>
      <c r="AA6" s="372" t="s">
        <v>295</v>
      </c>
      <c r="AB6" s="373"/>
      <c r="AC6" s="5"/>
    </row>
    <row r="7" spans="1:29" ht="15.75" thickBot="1" x14ac:dyDescent="0.3">
      <c r="A7" s="355"/>
      <c r="B7" s="39" t="s">
        <v>100</v>
      </c>
      <c r="C7" s="40" t="s">
        <v>6</v>
      </c>
      <c r="D7" s="50">
        <v>45710</v>
      </c>
      <c r="E7" s="79" t="s">
        <v>224</v>
      </c>
      <c r="F7" s="74" t="s">
        <v>232</v>
      </c>
      <c r="G7" s="74" t="s">
        <v>232</v>
      </c>
      <c r="H7" s="74" t="s">
        <v>232</v>
      </c>
      <c r="I7" s="74" t="s">
        <v>232</v>
      </c>
      <c r="J7" s="74" t="s">
        <v>232</v>
      </c>
      <c r="K7" s="74" t="s">
        <v>232</v>
      </c>
      <c r="L7" s="74" t="s">
        <v>232</v>
      </c>
      <c r="M7" s="15"/>
      <c r="O7" s="25">
        <v>0</v>
      </c>
      <c r="P7" s="46">
        <v>4500</v>
      </c>
      <c r="Q7" s="105">
        <f>P7/7</f>
        <v>642.85714285714289</v>
      </c>
      <c r="R7" s="27">
        <f>+O7</f>
        <v>0</v>
      </c>
      <c r="S7" s="105">
        <f>P7+R7</f>
        <v>4500</v>
      </c>
      <c r="T7" s="106">
        <v>44.1</v>
      </c>
      <c r="U7" s="27">
        <v>463.43</v>
      </c>
      <c r="V7" s="13">
        <f>Q7*M7</f>
        <v>0</v>
      </c>
      <c r="W7" s="105">
        <f>T7+U7+V7</f>
        <v>507.53000000000003</v>
      </c>
      <c r="X7" s="107">
        <f>S7-W7</f>
        <v>3992.47</v>
      </c>
      <c r="Y7" s="108">
        <v>1156.02</v>
      </c>
      <c r="Z7" s="87">
        <f t="shared" ref="Z7" si="0">O7+P7-Y7</f>
        <v>3343.98</v>
      </c>
      <c r="AA7" s="374" t="s">
        <v>304</v>
      </c>
      <c r="AB7" s="375"/>
    </row>
    <row r="8" spans="1:29" ht="15.75" thickBot="1" x14ac:dyDescent="0.3">
      <c r="A8" s="355"/>
      <c r="B8" s="39" t="s">
        <v>133</v>
      </c>
      <c r="C8" s="40" t="s">
        <v>6</v>
      </c>
      <c r="D8" s="50">
        <v>45791</v>
      </c>
      <c r="E8" s="79" t="s">
        <v>290</v>
      </c>
      <c r="F8" s="74" t="s">
        <v>232</v>
      </c>
      <c r="G8" s="74" t="s">
        <v>232</v>
      </c>
      <c r="H8" s="74" t="s">
        <v>232</v>
      </c>
      <c r="I8" s="74" t="s">
        <v>232</v>
      </c>
      <c r="J8" s="74" t="s">
        <v>232</v>
      </c>
      <c r="K8" s="74" t="s">
        <v>232</v>
      </c>
      <c r="L8" s="74" t="s">
        <v>232</v>
      </c>
      <c r="M8" s="15"/>
      <c r="O8" s="25">
        <f>EXTRAS!J5+300</f>
        <v>1442</v>
      </c>
      <c r="P8" s="46">
        <v>4000</v>
      </c>
      <c r="Q8" s="105"/>
      <c r="R8" s="27"/>
      <c r="S8" s="105"/>
      <c r="T8" s="106"/>
      <c r="U8" s="108"/>
      <c r="V8" s="13"/>
      <c r="W8" s="105"/>
      <c r="X8" s="107"/>
      <c r="Y8" s="108"/>
      <c r="Z8" s="87">
        <f>O8+P8-Y8</f>
        <v>5442</v>
      </c>
      <c r="AA8" s="372" t="s">
        <v>295</v>
      </c>
      <c r="AB8" s="373"/>
    </row>
    <row r="9" spans="1:29" ht="15.75" customHeight="1" thickBot="1" x14ac:dyDescent="0.3">
      <c r="A9" s="356"/>
      <c r="B9" s="45" t="s">
        <v>167</v>
      </c>
      <c r="C9" s="75" t="s">
        <v>6</v>
      </c>
      <c r="D9" s="99"/>
      <c r="E9" s="81" t="s">
        <v>292</v>
      </c>
      <c r="F9" s="74" t="s">
        <v>232</v>
      </c>
      <c r="G9" s="74" t="s">
        <v>232</v>
      </c>
      <c r="H9" s="74" t="s">
        <v>232</v>
      </c>
      <c r="I9" s="74" t="s">
        <v>232</v>
      </c>
      <c r="J9" s="74" t="s">
        <v>232</v>
      </c>
      <c r="K9" s="74" t="s">
        <v>232</v>
      </c>
      <c r="L9" s="74" t="s">
        <v>232</v>
      </c>
      <c r="M9" s="53"/>
      <c r="O9" s="25">
        <f>EXTRAS!J6+300</f>
        <v>871</v>
      </c>
      <c r="P9" s="46">
        <v>4000</v>
      </c>
      <c r="Q9" s="105">
        <f>P9/7</f>
        <v>571.42857142857144</v>
      </c>
      <c r="R9" s="27">
        <f>+O9</f>
        <v>871</v>
      </c>
      <c r="S9" s="105">
        <f>P9+R9</f>
        <v>4871</v>
      </c>
      <c r="T9" s="106"/>
      <c r="U9" s="108">
        <v>0</v>
      </c>
      <c r="V9" s="13">
        <f>Q9*M9</f>
        <v>0</v>
      </c>
      <c r="W9" s="105">
        <f>T9+U9+V9</f>
        <v>0</v>
      </c>
      <c r="X9" s="107">
        <f>S9-W9</f>
        <v>4871</v>
      </c>
      <c r="Y9" s="108">
        <v>571.41999999999996</v>
      </c>
      <c r="Z9" s="87">
        <f>O9+P9-Y9</f>
        <v>4299.58</v>
      </c>
      <c r="AA9" s="372" t="s">
        <v>295</v>
      </c>
      <c r="AB9" s="373"/>
    </row>
    <row r="10" spans="1:29" ht="15.75" customHeight="1" thickBot="1" x14ac:dyDescent="0.3">
      <c r="A10" s="96"/>
      <c r="B10" s="97"/>
      <c r="C10" s="98"/>
      <c r="D10" s="80">
        <v>45902</v>
      </c>
      <c r="E10" s="122" t="s">
        <v>298</v>
      </c>
      <c r="F10" s="74" t="s">
        <v>232</v>
      </c>
      <c r="G10" s="74" t="s">
        <v>232</v>
      </c>
      <c r="H10" s="74" t="s">
        <v>232</v>
      </c>
      <c r="I10" s="74" t="s">
        <v>232</v>
      </c>
      <c r="J10" s="74" t="s">
        <v>232</v>
      </c>
      <c r="K10" s="74" t="s">
        <v>232</v>
      </c>
      <c r="L10" s="74" t="s">
        <v>232</v>
      </c>
      <c r="M10" s="53"/>
      <c r="O10" s="76">
        <v>500</v>
      </c>
      <c r="P10" s="67">
        <v>5000</v>
      </c>
      <c r="Q10" s="109"/>
      <c r="R10" s="110"/>
      <c r="S10" s="109"/>
      <c r="T10" s="111"/>
      <c r="U10" s="112"/>
      <c r="V10" s="113"/>
      <c r="W10" s="109"/>
      <c r="X10" s="114"/>
      <c r="Y10" s="112">
        <f>5*571</f>
        <v>2855</v>
      </c>
      <c r="Z10" s="87">
        <f>O10+P10-Y10</f>
        <v>2645</v>
      </c>
      <c r="AA10" s="352" t="s">
        <v>303</v>
      </c>
      <c r="AB10" s="353"/>
    </row>
    <row r="11" spans="1:29" ht="15.75" thickBot="1" x14ac:dyDescent="0.3">
      <c r="O11" s="118">
        <f>SUM(O6:O10)</f>
        <v>5180.3500000000004</v>
      </c>
      <c r="P11" s="119">
        <f>SUM(P6:P10)</f>
        <v>22500</v>
      </c>
      <c r="Y11" s="120">
        <f>SUM(Y6:Y10)</f>
        <v>4582.4400000000005</v>
      </c>
      <c r="Z11" s="48">
        <f>SUM(Z6:Z10)</f>
        <v>23097.91</v>
      </c>
    </row>
    <row r="12" spans="1:29" x14ac:dyDescent="0.25">
      <c r="F12" s="82" t="s">
        <v>254</v>
      </c>
      <c r="G12" s="84" t="s">
        <v>255</v>
      </c>
    </row>
    <row r="13" spans="1:29" x14ac:dyDescent="0.25">
      <c r="F13" s="83" t="s">
        <v>231</v>
      </c>
      <c r="G13" s="84" t="s">
        <v>168</v>
      </c>
    </row>
    <row r="14" spans="1:29" x14ac:dyDescent="0.25">
      <c r="F14" s="85" t="s">
        <v>233</v>
      </c>
      <c r="G14" t="s">
        <v>47</v>
      </c>
    </row>
    <row r="16" spans="1:29" x14ac:dyDescent="0.25">
      <c r="F16" s="24"/>
      <c r="N16" s="4"/>
      <c r="O16" s="4"/>
      <c r="AB16" s="4"/>
    </row>
    <row r="17" spans="6:6" x14ac:dyDescent="0.25">
      <c r="F17" s="24"/>
    </row>
  </sheetData>
  <mergeCells count="10">
    <mergeCell ref="AA10:AB10"/>
    <mergeCell ref="A6:A9"/>
    <mergeCell ref="B1:E4"/>
    <mergeCell ref="F1:M2"/>
    <mergeCell ref="M3:M5"/>
    <mergeCell ref="AA6:AB6"/>
    <mergeCell ref="AA7:AB7"/>
    <mergeCell ref="AA8:AB8"/>
    <mergeCell ref="AA9:AB9"/>
    <mergeCell ref="AA5:AB5"/>
  </mergeCells>
  <conditionalFormatting sqref="E6">
    <cfRule type="duplicateValues" dxfId="3" priority="2"/>
  </conditionalFormatting>
  <conditionalFormatting sqref="E9:E10">
    <cfRule type="duplicateValues" dxfId="2" priority="1"/>
  </conditionalFormatting>
  <conditionalFormatting sqref="E11:E1048576 E1:E5 E7:E8">
    <cfRule type="duplicateValues" dxfId="1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16" t="s">
        <v>19</v>
      </c>
      <c r="B2" s="17" t="s">
        <v>170</v>
      </c>
      <c r="C2" s="17" t="s">
        <v>20</v>
      </c>
      <c r="D2" s="18" t="s">
        <v>21</v>
      </c>
      <c r="E2" s="18" t="s">
        <v>22</v>
      </c>
      <c r="F2" s="19" t="s">
        <v>23</v>
      </c>
      <c r="G2" s="19" t="s">
        <v>24</v>
      </c>
      <c r="H2" s="17" t="s">
        <v>25</v>
      </c>
      <c r="I2" s="20" t="s">
        <v>26</v>
      </c>
      <c r="J2" s="21" t="s">
        <v>27</v>
      </c>
      <c r="K2" s="20" t="s">
        <v>28</v>
      </c>
      <c r="L2" s="17" t="s">
        <v>6</v>
      </c>
      <c r="M2" s="17" t="s">
        <v>6</v>
      </c>
      <c r="N2" s="17" t="s">
        <v>6</v>
      </c>
      <c r="O2" s="17" t="s">
        <v>6</v>
      </c>
      <c r="P2" s="22" t="s">
        <v>29</v>
      </c>
      <c r="Q2" s="22" t="s">
        <v>30</v>
      </c>
      <c r="R2" s="22" t="s">
        <v>8</v>
      </c>
      <c r="S2" s="18"/>
    </row>
    <row r="3" spans="1:19" hidden="1" x14ac:dyDescent="0.25">
      <c r="A3" s="23">
        <v>25094</v>
      </c>
      <c r="B3" s="7"/>
      <c r="C3" s="7" t="s">
        <v>171</v>
      </c>
      <c r="D3" s="24">
        <v>45787</v>
      </c>
      <c r="E3" s="7" t="s">
        <v>23</v>
      </c>
      <c r="F3" s="7">
        <v>10000</v>
      </c>
      <c r="G3" s="7"/>
      <c r="H3" s="7" t="s">
        <v>31</v>
      </c>
      <c r="I3" s="7" t="s">
        <v>32</v>
      </c>
      <c r="J3" s="7">
        <v>5</v>
      </c>
      <c r="K3" s="7" t="s">
        <v>34</v>
      </c>
      <c r="L3" s="7" t="s">
        <v>54</v>
      </c>
      <c r="M3" s="7"/>
      <c r="N3" s="7"/>
      <c r="O3" s="7"/>
      <c r="P3" s="6">
        <v>0.5</v>
      </c>
      <c r="Q3" s="6">
        <v>0.53472222222222221</v>
      </c>
      <c r="R3" s="6">
        <f>+Q3-P3</f>
        <v>3.472222222222221E-2</v>
      </c>
      <c r="S3" s="24"/>
    </row>
    <row r="4" spans="1:19" hidden="1" x14ac:dyDescent="0.25">
      <c r="A4" s="23">
        <v>25095</v>
      </c>
      <c r="B4" s="7"/>
      <c r="C4" s="7" t="s">
        <v>171</v>
      </c>
      <c r="D4" s="24">
        <v>45787</v>
      </c>
      <c r="E4" s="7" t="s">
        <v>23</v>
      </c>
      <c r="F4" s="7">
        <v>15000</v>
      </c>
      <c r="G4" s="7"/>
      <c r="H4" s="7" t="s">
        <v>31</v>
      </c>
      <c r="I4" s="7" t="s">
        <v>32</v>
      </c>
      <c r="J4" s="7">
        <v>5</v>
      </c>
      <c r="K4" s="7" t="s">
        <v>34</v>
      </c>
      <c r="L4" s="7" t="s">
        <v>54</v>
      </c>
      <c r="M4" s="7"/>
      <c r="N4" s="7"/>
      <c r="O4" s="7"/>
      <c r="P4" s="6">
        <v>0.34375</v>
      </c>
      <c r="Q4" s="6">
        <v>0.39583333333333331</v>
      </c>
      <c r="R4" s="6">
        <f t="shared" ref="R4:R7" si="0">+Q4-P4</f>
        <v>5.2083333333333315E-2</v>
      </c>
      <c r="S4" s="24"/>
    </row>
    <row r="5" spans="1:19" hidden="1" x14ac:dyDescent="0.25">
      <c r="A5" s="23">
        <v>25311</v>
      </c>
      <c r="B5" s="7"/>
      <c r="C5" s="7" t="s">
        <v>35</v>
      </c>
      <c r="D5" s="24">
        <v>45787</v>
      </c>
      <c r="E5" s="7" t="s">
        <v>23</v>
      </c>
      <c r="F5" s="7">
        <v>15000</v>
      </c>
      <c r="G5" s="7"/>
      <c r="H5" s="7"/>
      <c r="I5" s="7" t="s">
        <v>32</v>
      </c>
      <c r="J5" s="7">
        <v>13</v>
      </c>
      <c r="K5" s="7" t="s">
        <v>55</v>
      </c>
      <c r="L5" s="7"/>
      <c r="M5" s="7"/>
      <c r="N5" s="7"/>
      <c r="O5" s="7"/>
      <c r="P5" s="6">
        <v>0.4375</v>
      </c>
      <c r="Q5" s="6">
        <v>0.45833333333333331</v>
      </c>
      <c r="R5" s="6">
        <f t="shared" si="0"/>
        <v>2.0833333333333315E-2</v>
      </c>
      <c r="S5" s="24"/>
    </row>
    <row r="6" spans="1:19" hidden="1" x14ac:dyDescent="0.25">
      <c r="A6" s="23">
        <v>25609</v>
      </c>
      <c r="B6" s="7"/>
      <c r="C6" s="7" t="s">
        <v>52</v>
      </c>
      <c r="D6" s="24">
        <v>45789</v>
      </c>
      <c r="E6" s="7" t="s">
        <v>23</v>
      </c>
      <c r="F6" s="7">
        <v>15000</v>
      </c>
      <c r="G6" s="7"/>
      <c r="H6" s="7" t="s">
        <v>31</v>
      </c>
      <c r="I6" s="7" t="s">
        <v>32</v>
      </c>
      <c r="J6" s="7">
        <v>13</v>
      </c>
      <c r="K6" s="7" t="s">
        <v>55</v>
      </c>
      <c r="L6" s="7"/>
      <c r="M6" s="7"/>
      <c r="N6" s="7"/>
      <c r="O6" s="7"/>
      <c r="P6" s="6">
        <v>0.39583333333333331</v>
      </c>
      <c r="Q6" s="6">
        <v>0.43402777777777773</v>
      </c>
      <c r="R6" s="6">
        <f t="shared" si="0"/>
        <v>3.819444444444442E-2</v>
      </c>
      <c r="S6" s="24"/>
    </row>
    <row r="7" spans="1:19" hidden="1" x14ac:dyDescent="0.25">
      <c r="A7" s="23">
        <v>25622</v>
      </c>
      <c r="B7" s="7"/>
      <c r="C7" s="7" t="s">
        <v>172</v>
      </c>
      <c r="D7" s="24">
        <v>45785</v>
      </c>
      <c r="E7" s="7" t="s">
        <v>23</v>
      </c>
      <c r="F7" s="7">
        <v>14920</v>
      </c>
      <c r="G7" s="7"/>
      <c r="H7" s="7" t="s">
        <v>31</v>
      </c>
      <c r="I7" s="7" t="s">
        <v>32</v>
      </c>
      <c r="J7" s="7">
        <v>5</v>
      </c>
      <c r="K7" s="7" t="s">
        <v>34</v>
      </c>
      <c r="L7" s="7"/>
      <c r="M7" s="7"/>
      <c r="N7" s="7"/>
      <c r="O7" s="7"/>
      <c r="P7" s="6">
        <v>0.49305555555555558</v>
      </c>
      <c r="Q7" s="6">
        <v>0.52986111111111112</v>
      </c>
      <c r="R7" s="6">
        <f t="shared" si="0"/>
        <v>3.6805555555555536E-2</v>
      </c>
      <c r="S7" s="24"/>
    </row>
    <row r="8" spans="1:19" hidden="1" x14ac:dyDescent="0.25">
      <c r="A8" s="23">
        <v>25681</v>
      </c>
      <c r="B8" s="7"/>
      <c r="C8" s="7" t="s">
        <v>48</v>
      </c>
      <c r="D8" s="24">
        <v>45785</v>
      </c>
      <c r="E8" s="7" t="s">
        <v>23</v>
      </c>
      <c r="F8" s="7">
        <v>16730</v>
      </c>
      <c r="G8" s="7"/>
      <c r="H8" s="7" t="s">
        <v>33</v>
      </c>
      <c r="I8" s="7" t="s">
        <v>32</v>
      </c>
      <c r="J8" s="7">
        <v>6</v>
      </c>
      <c r="K8" s="7" t="s">
        <v>56</v>
      </c>
      <c r="L8" s="7"/>
      <c r="M8" s="7"/>
      <c r="N8" s="7"/>
      <c r="O8" s="7"/>
      <c r="P8" s="6">
        <v>0.74097222222222225</v>
      </c>
      <c r="Q8" s="6">
        <v>0.76388888888888884</v>
      </c>
      <c r="R8" s="7"/>
      <c r="S8" s="24" t="s">
        <v>134</v>
      </c>
    </row>
    <row r="9" spans="1:19" hidden="1" x14ac:dyDescent="0.25">
      <c r="A9" s="23">
        <v>25682</v>
      </c>
      <c r="B9" s="7"/>
      <c r="C9" s="7" t="s">
        <v>48</v>
      </c>
      <c r="D9" s="24">
        <v>45785</v>
      </c>
      <c r="E9" s="7" t="s">
        <v>23</v>
      </c>
      <c r="F9" s="7">
        <v>17040</v>
      </c>
      <c r="G9" s="7"/>
      <c r="H9" s="7" t="s">
        <v>33</v>
      </c>
      <c r="I9" s="7" t="s">
        <v>32</v>
      </c>
      <c r="J9" s="7">
        <v>6</v>
      </c>
      <c r="K9" s="7" t="s">
        <v>56</v>
      </c>
      <c r="L9" s="7"/>
      <c r="M9" s="7"/>
      <c r="N9" s="7"/>
      <c r="O9" s="7"/>
      <c r="P9" s="6">
        <v>0.63472222222222219</v>
      </c>
      <c r="Q9" s="6">
        <v>0.66111111111111109</v>
      </c>
      <c r="R9" s="6">
        <f t="shared" ref="R9:R19" si="1">+Q9-P9</f>
        <v>2.6388888888888906E-2</v>
      </c>
      <c r="S9" s="24"/>
    </row>
    <row r="10" spans="1:19" hidden="1" x14ac:dyDescent="0.25">
      <c r="A10" s="23">
        <v>25683</v>
      </c>
      <c r="B10" s="7"/>
      <c r="C10" s="7" t="s">
        <v>48</v>
      </c>
      <c r="D10" s="24">
        <v>45785</v>
      </c>
      <c r="E10" s="7" t="s">
        <v>23</v>
      </c>
      <c r="F10" s="7">
        <v>16430</v>
      </c>
      <c r="G10" s="7"/>
      <c r="H10" s="7" t="s">
        <v>33</v>
      </c>
      <c r="I10" s="7" t="s">
        <v>32</v>
      </c>
      <c r="J10" s="7">
        <v>6</v>
      </c>
      <c r="K10" s="7" t="s">
        <v>56</v>
      </c>
      <c r="L10" s="7"/>
      <c r="M10" s="7"/>
      <c r="N10" s="7"/>
      <c r="O10" s="7"/>
      <c r="P10" s="6">
        <v>0.3923611111111111</v>
      </c>
      <c r="Q10" s="6">
        <v>0.4145833333333333</v>
      </c>
      <c r="R10" s="6">
        <f t="shared" si="1"/>
        <v>2.2222222222222199E-2</v>
      </c>
      <c r="S10" s="24"/>
    </row>
    <row r="11" spans="1:19" hidden="1" x14ac:dyDescent="0.25">
      <c r="A11" s="23">
        <v>25695</v>
      </c>
      <c r="B11" s="7"/>
      <c r="C11" s="7" t="s">
        <v>173</v>
      </c>
      <c r="D11" s="24">
        <v>45785</v>
      </c>
      <c r="E11" s="7"/>
      <c r="F11" s="7"/>
      <c r="G11" s="7"/>
      <c r="H11" s="7"/>
      <c r="I11" s="7" t="s">
        <v>42</v>
      </c>
      <c r="J11" s="7">
        <v>1</v>
      </c>
      <c r="K11" s="7" t="s">
        <v>39</v>
      </c>
      <c r="L11" s="28" t="s">
        <v>57</v>
      </c>
      <c r="M11" s="7" t="s">
        <v>54</v>
      </c>
      <c r="N11" s="7"/>
      <c r="O11" s="7"/>
      <c r="P11" s="6">
        <v>0.33333333333333331</v>
      </c>
      <c r="Q11" s="6">
        <v>0.6875</v>
      </c>
      <c r="R11" s="6">
        <f t="shared" si="1"/>
        <v>0.35416666666666669</v>
      </c>
      <c r="S11" s="24"/>
    </row>
    <row r="12" spans="1:19" hidden="1" x14ac:dyDescent="0.25">
      <c r="A12" s="23">
        <v>25698</v>
      </c>
      <c r="B12" s="7"/>
      <c r="C12" s="7" t="s">
        <v>48</v>
      </c>
      <c r="D12" s="24">
        <v>45785</v>
      </c>
      <c r="E12" s="7" t="s">
        <v>23</v>
      </c>
      <c r="F12" s="7">
        <v>16580</v>
      </c>
      <c r="G12" s="7"/>
      <c r="H12" s="7" t="s">
        <v>33</v>
      </c>
      <c r="I12" s="7" t="s">
        <v>32</v>
      </c>
      <c r="J12" s="7">
        <v>6</v>
      </c>
      <c r="K12" s="7" t="s">
        <v>56</v>
      </c>
      <c r="L12" s="7"/>
      <c r="M12" s="7"/>
      <c r="N12" s="7"/>
      <c r="O12" s="7"/>
      <c r="P12" s="6">
        <v>0.50138888888888888</v>
      </c>
      <c r="Q12" s="6">
        <v>0.52638888888888891</v>
      </c>
      <c r="R12" s="6">
        <f t="shared" si="1"/>
        <v>2.5000000000000022E-2</v>
      </c>
      <c r="S12" s="24"/>
    </row>
    <row r="13" spans="1:19" hidden="1" x14ac:dyDescent="0.25">
      <c r="A13" s="23">
        <v>25699</v>
      </c>
      <c r="B13" s="7"/>
      <c r="C13" s="7" t="s">
        <v>38</v>
      </c>
      <c r="D13" s="24">
        <v>45785</v>
      </c>
      <c r="E13" s="7" t="s">
        <v>23</v>
      </c>
      <c r="F13" s="7">
        <v>5000</v>
      </c>
      <c r="G13" s="7"/>
      <c r="H13" s="7" t="s">
        <v>31</v>
      </c>
      <c r="I13" s="7" t="s">
        <v>32</v>
      </c>
      <c r="J13" s="7">
        <v>5</v>
      </c>
      <c r="K13" s="7" t="s">
        <v>34</v>
      </c>
      <c r="L13" s="7"/>
      <c r="M13" s="7"/>
      <c r="N13" s="7"/>
      <c r="O13" s="7"/>
      <c r="P13" s="6">
        <v>0.6791666666666667</v>
      </c>
      <c r="Q13" s="6">
        <v>0.68541666666666667</v>
      </c>
      <c r="R13" s="6">
        <f t="shared" si="1"/>
        <v>6.2499999999999778E-3</v>
      </c>
      <c r="S13" s="24"/>
    </row>
    <row r="14" spans="1:19" hidden="1" x14ac:dyDescent="0.25">
      <c r="A14" s="23">
        <v>25700</v>
      </c>
      <c r="B14" s="7"/>
      <c r="C14" s="7" t="s">
        <v>40</v>
      </c>
      <c r="D14" s="24">
        <v>45785</v>
      </c>
      <c r="E14" s="7" t="s">
        <v>23</v>
      </c>
      <c r="F14" s="7">
        <v>7000</v>
      </c>
      <c r="G14" s="7"/>
      <c r="H14" s="7" t="s">
        <v>31</v>
      </c>
      <c r="I14" s="7" t="s">
        <v>32</v>
      </c>
      <c r="J14" s="7">
        <v>13</v>
      </c>
      <c r="K14" s="7" t="s">
        <v>55</v>
      </c>
      <c r="L14" s="7"/>
      <c r="M14" s="7"/>
      <c r="N14" s="7"/>
      <c r="O14" s="7"/>
      <c r="P14" s="6">
        <v>0.62847222222222221</v>
      </c>
      <c r="Q14" s="6">
        <v>0.65208333333333335</v>
      </c>
      <c r="R14" s="6">
        <f t="shared" si="1"/>
        <v>2.3611111111111138E-2</v>
      </c>
      <c r="S14" s="24"/>
    </row>
    <row r="15" spans="1:19" hidden="1" x14ac:dyDescent="0.25">
      <c r="A15" s="23">
        <v>25701</v>
      </c>
      <c r="B15" s="7"/>
      <c r="C15" s="7" t="s">
        <v>35</v>
      </c>
      <c r="D15" s="24">
        <v>45785</v>
      </c>
      <c r="E15" s="7" t="s">
        <v>23</v>
      </c>
      <c r="F15" s="7">
        <v>15000</v>
      </c>
      <c r="G15" s="7"/>
      <c r="H15" s="7" t="s">
        <v>31</v>
      </c>
      <c r="I15" s="7" t="s">
        <v>32</v>
      </c>
      <c r="J15" s="7">
        <v>13</v>
      </c>
      <c r="K15" s="7" t="s">
        <v>55</v>
      </c>
      <c r="L15" s="7"/>
      <c r="M15" s="7"/>
      <c r="N15" s="7"/>
      <c r="O15" s="7"/>
      <c r="P15" s="6">
        <v>0.46666666666666662</v>
      </c>
      <c r="Q15" s="6">
        <v>0.49305555555555558</v>
      </c>
      <c r="R15" s="6">
        <f t="shared" si="1"/>
        <v>2.6388888888888962E-2</v>
      </c>
      <c r="S15" s="24"/>
    </row>
    <row r="16" spans="1:19" hidden="1" x14ac:dyDescent="0.25">
      <c r="A16" s="23">
        <v>25702</v>
      </c>
      <c r="B16" s="7"/>
      <c r="C16" s="7" t="s">
        <v>35</v>
      </c>
      <c r="D16" s="24">
        <v>45785</v>
      </c>
      <c r="E16" s="7" t="s">
        <v>23</v>
      </c>
      <c r="F16" s="7">
        <v>15000</v>
      </c>
      <c r="G16" s="7"/>
      <c r="H16" s="7" t="s">
        <v>31</v>
      </c>
      <c r="I16" s="7" t="s">
        <v>32</v>
      </c>
      <c r="J16" s="7">
        <v>13</v>
      </c>
      <c r="K16" s="7" t="s">
        <v>55</v>
      </c>
      <c r="L16" s="7"/>
      <c r="M16" s="7"/>
      <c r="N16" s="7"/>
      <c r="O16" s="7"/>
      <c r="P16" s="6">
        <v>0.34166666666666662</v>
      </c>
      <c r="Q16" s="6">
        <v>0.375</v>
      </c>
      <c r="R16" s="6">
        <f t="shared" si="1"/>
        <v>3.3333333333333381E-2</v>
      </c>
      <c r="S16" s="24"/>
    </row>
    <row r="17" spans="1:19" hidden="1" x14ac:dyDescent="0.25">
      <c r="A17" s="23">
        <v>25703</v>
      </c>
      <c r="B17" s="7"/>
      <c r="C17" s="7" t="s">
        <v>52</v>
      </c>
      <c r="D17" s="24">
        <v>45785</v>
      </c>
      <c r="E17" s="7" t="s">
        <v>23</v>
      </c>
      <c r="F17" s="7">
        <v>15000</v>
      </c>
      <c r="G17" s="7"/>
      <c r="H17" s="7" t="s">
        <v>31</v>
      </c>
      <c r="I17" s="7" t="s">
        <v>32</v>
      </c>
      <c r="J17" s="7">
        <v>13</v>
      </c>
      <c r="K17" s="7" t="s">
        <v>55</v>
      </c>
      <c r="L17" s="7"/>
      <c r="M17" s="7"/>
      <c r="N17" s="7"/>
      <c r="O17" s="7"/>
      <c r="P17" s="6">
        <v>0.54166666666666663</v>
      </c>
      <c r="Q17" s="6">
        <v>0.59722222222222221</v>
      </c>
      <c r="R17" s="6">
        <f t="shared" si="1"/>
        <v>5.555555555555558E-2</v>
      </c>
      <c r="S17" s="24"/>
    </row>
    <row r="18" spans="1:19" hidden="1" x14ac:dyDescent="0.25">
      <c r="A18" s="23">
        <v>25704</v>
      </c>
      <c r="B18" s="7"/>
      <c r="C18" s="7" t="s">
        <v>174</v>
      </c>
      <c r="D18" s="24">
        <v>45785</v>
      </c>
      <c r="E18" s="7" t="s">
        <v>23</v>
      </c>
      <c r="F18" s="7">
        <v>15000</v>
      </c>
      <c r="G18" s="7"/>
      <c r="H18" s="7" t="s">
        <v>31</v>
      </c>
      <c r="I18" s="7" t="s">
        <v>32</v>
      </c>
      <c r="J18" s="7">
        <v>5</v>
      </c>
      <c r="K18" s="7" t="s">
        <v>34</v>
      </c>
      <c r="L18" s="7"/>
      <c r="M18" s="7"/>
      <c r="N18" s="7"/>
      <c r="O18" s="7"/>
      <c r="P18" s="6">
        <v>0.40277777777777773</v>
      </c>
      <c r="Q18" s="6">
        <v>0.4770833333333333</v>
      </c>
      <c r="R18" s="6">
        <f t="shared" si="1"/>
        <v>7.4305555555555569E-2</v>
      </c>
      <c r="S18" s="24"/>
    </row>
    <row r="19" spans="1:19" hidden="1" x14ac:dyDescent="0.25">
      <c r="A19" s="23">
        <v>25705</v>
      </c>
      <c r="B19" s="7"/>
      <c r="C19" s="7" t="s">
        <v>175</v>
      </c>
      <c r="D19" s="24">
        <v>45785</v>
      </c>
      <c r="E19" s="7" t="s">
        <v>23</v>
      </c>
      <c r="F19" s="7">
        <v>5000</v>
      </c>
      <c r="G19" s="7"/>
      <c r="H19" s="7" t="s">
        <v>31</v>
      </c>
      <c r="I19" s="7" t="s">
        <v>32</v>
      </c>
      <c r="J19" s="7">
        <v>5</v>
      </c>
      <c r="K19" s="7" t="s">
        <v>34</v>
      </c>
      <c r="L19" s="7"/>
      <c r="M19" s="7"/>
      <c r="N19" s="7"/>
      <c r="O19" s="7"/>
      <c r="P19" s="6">
        <v>0.62847222222222221</v>
      </c>
      <c r="Q19" s="6">
        <v>0.63888888888888895</v>
      </c>
      <c r="R19" s="6">
        <f t="shared" si="1"/>
        <v>1.0416666666666741E-2</v>
      </c>
      <c r="S19" s="24"/>
    </row>
    <row r="20" spans="1:19" hidden="1" x14ac:dyDescent="0.25">
      <c r="A20" s="23">
        <v>25706</v>
      </c>
      <c r="B20" s="7"/>
      <c r="C20" s="7" t="s">
        <v>176</v>
      </c>
      <c r="D20" s="24">
        <v>45785</v>
      </c>
      <c r="E20" s="7" t="s">
        <v>24</v>
      </c>
      <c r="F20" s="7"/>
      <c r="G20" s="7"/>
      <c r="H20" s="7" t="s">
        <v>177</v>
      </c>
      <c r="I20" s="7" t="s">
        <v>43</v>
      </c>
      <c r="J20" s="7">
        <v>7</v>
      </c>
      <c r="K20" s="7" t="s">
        <v>44</v>
      </c>
      <c r="L20" s="51" t="s">
        <v>62</v>
      </c>
      <c r="M20" s="7"/>
      <c r="N20" s="7"/>
      <c r="O20" s="7"/>
      <c r="P20" s="6">
        <v>0.34027777777777773</v>
      </c>
      <c r="Q20" s="6">
        <v>0.48333333333333334</v>
      </c>
      <c r="R20" s="6">
        <f>+Q20-P20</f>
        <v>0.1430555555555556</v>
      </c>
      <c r="S20" s="24" t="s">
        <v>134</v>
      </c>
    </row>
    <row r="21" spans="1:19" hidden="1" x14ac:dyDescent="0.25">
      <c r="A21" s="23">
        <v>25707</v>
      </c>
      <c r="B21" s="7"/>
      <c r="C21" s="7" t="s">
        <v>176</v>
      </c>
      <c r="D21" s="24">
        <v>45785</v>
      </c>
      <c r="E21" s="7"/>
      <c r="F21" s="7"/>
      <c r="G21" s="7"/>
      <c r="H21" s="7"/>
      <c r="I21" s="7" t="s">
        <v>42</v>
      </c>
      <c r="J21" s="7">
        <v>8</v>
      </c>
      <c r="K21" s="7" t="s">
        <v>178</v>
      </c>
      <c r="L21" s="7" t="s">
        <v>49</v>
      </c>
      <c r="M21" s="7"/>
      <c r="N21" s="7"/>
      <c r="O21" s="7"/>
      <c r="P21" s="6">
        <v>0.35416666666666669</v>
      </c>
      <c r="Q21" s="6">
        <v>0.52430555555555558</v>
      </c>
      <c r="R21" s="6">
        <f t="shared" ref="R21:R84" si="2">+Q21-P21</f>
        <v>0.1701388888888889</v>
      </c>
      <c r="S21" s="24"/>
    </row>
    <row r="22" spans="1:19" x14ac:dyDescent="0.25">
      <c r="A22" s="23">
        <v>25709</v>
      </c>
      <c r="B22" s="7"/>
      <c r="C22" s="7" t="s">
        <v>48</v>
      </c>
      <c r="D22" s="24">
        <v>45786</v>
      </c>
      <c r="E22" s="7" t="s">
        <v>23</v>
      </c>
      <c r="F22" s="7">
        <v>16900</v>
      </c>
      <c r="G22" s="7"/>
      <c r="H22" s="7" t="s">
        <v>33</v>
      </c>
      <c r="I22" s="7" t="s">
        <v>32</v>
      </c>
      <c r="J22" s="7">
        <v>6</v>
      </c>
      <c r="K22" s="7" t="s">
        <v>56</v>
      </c>
      <c r="L22" s="7"/>
      <c r="M22" s="7"/>
      <c r="N22" s="7"/>
      <c r="O22" s="7"/>
      <c r="P22" s="6">
        <v>0.4069444444444445</v>
      </c>
      <c r="Q22" s="6">
        <v>0.4375</v>
      </c>
      <c r="R22" s="6">
        <f t="shared" si="2"/>
        <v>3.0555555555555503E-2</v>
      </c>
      <c r="S22" s="24"/>
    </row>
    <row r="23" spans="1:19" x14ac:dyDescent="0.25">
      <c r="A23" s="23">
        <v>25710</v>
      </c>
      <c r="B23" s="7"/>
      <c r="C23" s="7" t="s">
        <v>48</v>
      </c>
      <c r="D23" s="24">
        <v>45786</v>
      </c>
      <c r="E23" s="7" t="s">
        <v>23</v>
      </c>
      <c r="F23" s="7">
        <v>16490</v>
      </c>
      <c r="G23" s="7"/>
      <c r="H23" s="7" t="s">
        <v>33</v>
      </c>
      <c r="I23" s="7" t="s">
        <v>32</v>
      </c>
      <c r="J23" s="7">
        <v>6</v>
      </c>
      <c r="K23" s="7" t="s">
        <v>56</v>
      </c>
      <c r="L23" s="7"/>
      <c r="M23" s="7"/>
      <c r="N23" s="7"/>
      <c r="O23" s="7"/>
      <c r="P23" s="6">
        <v>0.55694444444444446</v>
      </c>
      <c r="Q23" s="6">
        <v>0.57638888888888895</v>
      </c>
      <c r="R23" s="6">
        <f t="shared" si="2"/>
        <v>1.9444444444444486E-2</v>
      </c>
      <c r="S23" s="24"/>
    </row>
    <row r="24" spans="1:19" x14ac:dyDescent="0.25">
      <c r="A24" s="23">
        <v>25711</v>
      </c>
      <c r="B24" s="7"/>
      <c r="C24" s="7" t="s">
        <v>48</v>
      </c>
      <c r="D24" s="24">
        <v>45786</v>
      </c>
      <c r="E24" s="7" t="s">
        <v>23</v>
      </c>
      <c r="F24" s="7">
        <v>16580</v>
      </c>
      <c r="G24" s="7"/>
      <c r="H24" s="7" t="s">
        <v>33</v>
      </c>
      <c r="I24" s="7" t="s">
        <v>32</v>
      </c>
      <c r="J24" s="7">
        <v>6</v>
      </c>
      <c r="K24" s="7" t="s">
        <v>56</v>
      </c>
      <c r="L24" s="7"/>
      <c r="M24" s="7"/>
      <c r="N24" s="7"/>
      <c r="O24" s="7"/>
      <c r="P24" s="6">
        <v>0.68958333333333333</v>
      </c>
      <c r="Q24" s="6">
        <v>0.71527777777777779</v>
      </c>
      <c r="R24" s="6">
        <f t="shared" si="2"/>
        <v>2.5694444444444464E-2</v>
      </c>
      <c r="S24" s="24"/>
    </row>
    <row r="25" spans="1:19" x14ac:dyDescent="0.25">
      <c r="A25" s="23">
        <v>25712</v>
      </c>
      <c r="B25" s="7"/>
      <c r="C25" s="7" t="s">
        <v>48</v>
      </c>
      <c r="D25" s="24">
        <v>45790</v>
      </c>
      <c r="E25" s="7" t="s">
        <v>23</v>
      </c>
      <c r="F25" s="7">
        <v>16950</v>
      </c>
      <c r="G25" s="7"/>
      <c r="H25" s="7" t="s">
        <v>33</v>
      </c>
      <c r="I25" s="7" t="s">
        <v>32</v>
      </c>
      <c r="J25" s="7">
        <v>6</v>
      </c>
      <c r="K25" s="7" t="s">
        <v>56</v>
      </c>
      <c r="L25" s="7"/>
      <c r="M25" s="7"/>
      <c r="N25" s="7"/>
      <c r="O25" s="7"/>
      <c r="P25" s="6">
        <v>0.51111111111111118</v>
      </c>
      <c r="Q25" s="6">
        <v>0.53819444444444442</v>
      </c>
      <c r="R25" s="6">
        <f t="shared" si="2"/>
        <v>2.7083333333333237E-2</v>
      </c>
      <c r="S25" s="24"/>
    </row>
    <row r="26" spans="1:19" hidden="1" x14ac:dyDescent="0.25">
      <c r="A26" s="23">
        <v>25713</v>
      </c>
      <c r="B26" s="7"/>
      <c r="C26" s="7" t="s">
        <v>48</v>
      </c>
      <c r="D26" s="24">
        <v>45789</v>
      </c>
      <c r="E26" s="7" t="s">
        <v>23</v>
      </c>
      <c r="F26" s="7">
        <v>12100</v>
      </c>
      <c r="G26" s="7"/>
      <c r="H26" s="7" t="s">
        <v>33</v>
      </c>
      <c r="I26" s="7" t="s">
        <v>32</v>
      </c>
      <c r="J26" s="7">
        <v>6</v>
      </c>
      <c r="K26" s="7" t="s">
        <v>56</v>
      </c>
      <c r="L26" s="7"/>
      <c r="M26" s="7"/>
      <c r="N26" s="7"/>
      <c r="O26" s="7"/>
      <c r="P26" s="6">
        <v>0.6</v>
      </c>
      <c r="Q26" s="6">
        <v>0.62847222222222221</v>
      </c>
      <c r="R26" s="6">
        <f t="shared" si="2"/>
        <v>2.8472222222222232E-2</v>
      </c>
      <c r="S26" s="24"/>
    </row>
    <row r="27" spans="1:19" hidden="1" x14ac:dyDescent="0.25">
      <c r="A27" s="23">
        <v>25714</v>
      </c>
      <c r="B27" s="7"/>
      <c r="C27" s="7" t="s">
        <v>48</v>
      </c>
      <c r="D27" s="24">
        <v>45789</v>
      </c>
      <c r="E27" s="7" t="s">
        <v>23</v>
      </c>
      <c r="F27" s="7">
        <v>16920</v>
      </c>
      <c r="G27" s="7"/>
      <c r="H27" s="7" t="s">
        <v>33</v>
      </c>
      <c r="I27" s="7" t="s">
        <v>32</v>
      </c>
      <c r="J27" s="7">
        <v>6</v>
      </c>
      <c r="K27" s="7" t="s">
        <v>56</v>
      </c>
      <c r="L27" s="7"/>
      <c r="M27" s="7"/>
      <c r="N27" s="7"/>
      <c r="O27" s="7"/>
      <c r="P27" s="6">
        <v>0.35902777777777778</v>
      </c>
      <c r="Q27" s="6">
        <v>0.40208333333333335</v>
      </c>
      <c r="R27" s="6">
        <f t="shared" si="2"/>
        <v>4.3055555555555569E-2</v>
      </c>
      <c r="S27" s="24"/>
    </row>
    <row r="28" spans="1:19" x14ac:dyDescent="0.25">
      <c r="A28" s="23">
        <v>25715</v>
      </c>
      <c r="B28" s="7"/>
      <c r="C28" s="7" t="s">
        <v>48</v>
      </c>
      <c r="D28" s="24">
        <v>45786</v>
      </c>
      <c r="E28" s="7" t="s">
        <v>23</v>
      </c>
      <c r="F28" s="7">
        <v>16720</v>
      </c>
      <c r="G28" s="7"/>
      <c r="H28" s="7" t="s">
        <v>33</v>
      </c>
      <c r="I28" s="7" t="s">
        <v>32</v>
      </c>
      <c r="J28" s="7">
        <v>6</v>
      </c>
      <c r="K28" s="7" t="s">
        <v>56</v>
      </c>
      <c r="L28" s="7"/>
      <c r="M28" s="7"/>
      <c r="N28" s="7"/>
      <c r="O28" s="7"/>
      <c r="P28" s="6">
        <v>0.73611111111111116</v>
      </c>
      <c r="Q28" s="6">
        <v>0.7583333333333333</v>
      </c>
      <c r="R28" s="6">
        <f t="shared" si="2"/>
        <v>2.2222222222222143E-2</v>
      </c>
      <c r="S28" s="24"/>
    </row>
    <row r="29" spans="1:19" x14ac:dyDescent="0.25">
      <c r="A29" s="23">
        <v>25716</v>
      </c>
      <c r="B29" s="7"/>
      <c r="C29" s="7" t="s">
        <v>48</v>
      </c>
      <c r="D29" s="24">
        <v>45786</v>
      </c>
      <c r="E29" s="7" t="s">
        <v>23</v>
      </c>
      <c r="F29" s="7">
        <v>16600</v>
      </c>
      <c r="G29" s="7"/>
      <c r="H29" s="7" t="s">
        <v>33</v>
      </c>
      <c r="I29" s="7" t="s">
        <v>32</v>
      </c>
      <c r="J29" s="7">
        <v>6</v>
      </c>
      <c r="K29" s="7" t="s">
        <v>56</v>
      </c>
      <c r="L29" s="7"/>
      <c r="M29" s="7"/>
      <c r="N29" s="7"/>
      <c r="O29" s="7"/>
      <c r="P29" s="6">
        <v>0.71111111111111114</v>
      </c>
      <c r="Q29" s="6">
        <v>0.7416666666666667</v>
      </c>
      <c r="R29" s="6">
        <f t="shared" si="2"/>
        <v>3.0555555555555558E-2</v>
      </c>
      <c r="S29" s="24"/>
    </row>
    <row r="30" spans="1:19" x14ac:dyDescent="0.25">
      <c r="A30" s="23">
        <v>25717</v>
      </c>
      <c r="B30" s="7"/>
      <c r="C30" s="7" t="s">
        <v>38</v>
      </c>
      <c r="D30" s="24">
        <v>45786</v>
      </c>
      <c r="E30" s="7" t="s">
        <v>23</v>
      </c>
      <c r="F30" s="7">
        <v>15000</v>
      </c>
      <c r="G30" s="7"/>
      <c r="H30" s="7" t="s">
        <v>31</v>
      </c>
      <c r="I30" s="7" t="s">
        <v>32</v>
      </c>
      <c r="J30" s="7">
        <v>5</v>
      </c>
      <c r="K30" s="7" t="s">
        <v>34</v>
      </c>
      <c r="L30" s="7" t="s">
        <v>64</v>
      </c>
      <c r="M30" s="7"/>
      <c r="N30" s="7"/>
      <c r="O30" s="7"/>
      <c r="P30" s="6">
        <v>0.53125</v>
      </c>
      <c r="Q30" s="6">
        <v>0.55347222222222225</v>
      </c>
      <c r="R30" s="6">
        <f t="shared" si="2"/>
        <v>2.2222222222222254E-2</v>
      </c>
      <c r="S30" s="24"/>
    </row>
    <row r="31" spans="1:19" x14ac:dyDescent="0.25">
      <c r="A31" s="23">
        <v>25718</v>
      </c>
      <c r="B31" s="7"/>
      <c r="C31" s="7" t="s">
        <v>52</v>
      </c>
      <c r="D31" s="24">
        <v>45786</v>
      </c>
      <c r="E31" s="7" t="s">
        <v>23</v>
      </c>
      <c r="F31" s="7">
        <v>15000</v>
      </c>
      <c r="G31" s="7"/>
      <c r="H31" s="7" t="s">
        <v>31</v>
      </c>
      <c r="I31" s="7" t="s">
        <v>32</v>
      </c>
      <c r="J31" s="7">
        <v>13</v>
      </c>
      <c r="K31" s="7" t="s">
        <v>55</v>
      </c>
      <c r="L31" s="7"/>
      <c r="M31" s="7"/>
      <c r="N31" s="7"/>
      <c r="O31" s="7"/>
      <c r="P31" s="6">
        <v>0.43402777777777773</v>
      </c>
      <c r="Q31" s="6">
        <v>0.4770833333333333</v>
      </c>
      <c r="R31" s="6">
        <f t="shared" si="2"/>
        <v>4.3055555555555569E-2</v>
      </c>
      <c r="S31" s="24"/>
    </row>
    <row r="32" spans="1:19" x14ac:dyDescent="0.25">
      <c r="A32" s="23">
        <v>25719</v>
      </c>
      <c r="B32" s="7"/>
      <c r="C32" s="7" t="s">
        <v>88</v>
      </c>
      <c r="D32" s="24">
        <v>45786</v>
      </c>
      <c r="E32" s="7" t="s">
        <v>23</v>
      </c>
      <c r="F32" s="7">
        <v>13900</v>
      </c>
      <c r="G32" s="7"/>
      <c r="H32" s="7" t="s">
        <v>31</v>
      </c>
      <c r="I32" s="7" t="s">
        <v>32</v>
      </c>
      <c r="J32" s="7">
        <v>5</v>
      </c>
      <c r="K32" s="7" t="s">
        <v>34</v>
      </c>
      <c r="L32" s="7" t="s">
        <v>64</v>
      </c>
      <c r="M32" s="7"/>
      <c r="N32" s="7"/>
      <c r="O32" s="7"/>
      <c r="P32" s="6">
        <v>0.37152777777777773</v>
      </c>
      <c r="Q32" s="6">
        <v>0.40625</v>
      </c>
      <c r="R32" s="6">
        <f t="shared" si="2"/>
        <v>3.4722222222222265E-2</v>
      </c>
      <c r="S32" s="24"/>
    </row>
    <row r="33" spans="1:19" x14ac:dyDescent="0.25">
      <c r="A33" s="23">
        <v>25720</v>
      </c>
      <c r="B33" s="7"/>
      <c r="C33" s="7" t="s">
        <v>40</v>
      </c>
      <c r="D33" s="24">
        <v>45786</v>
      </c>
      <c r="E33" s="7" t="s">
        <v>23</v>
      </c>
      <c r="F33" s="7">
        <v>10000</v>
      </c>
      <c r="G33" s="7"/>
      <c r="H33" s="7" t="s">
        <v>31</v>
      </c>
      <c r="I33" s="7" t="s">
        <v>32</v>
      </c>
      <c r="J33" s="7">
        <v>13</v>
      </c>
      <c r="K33" s="7" t="s">
        <v>55</v>
      </c>
      <c r="L33" s="7"/>
      <c r="M33" s="7"/>
      <c r="N33" s="7"/>
      <c r="O33" s="7"/>
      <c r="P33" s="6">
        <v>0.63541666666666663</v>
      </c>
      <c r="Q33" s="6">
        <v>0.65625</v>
      </c>
      <c r="R33" s="6">
        <f t="shared" si="2"/>
        <v>2.083333333333337E-2</v>
      </c>
      <c r="S33" s="24"/>
    </row>
    <row r="34" spans="1:19" x14ac:dyDescent="0.25">
      <c r="A34" s="23">
        <v>25721</v>
      </c>
      <c r="B34" s="7"/>
      <c r="C34" s="7" t="s">
        <v>35</v>
      </c>
      <c r="D34" s="24">
        <v>45786</v>
      </c>
      <c r="E34" s="7" t="s">
        <v>23</v>
      </c>
      <c r="F34" s="7">
        <v>7000</v>
      </c>
      <c r="G34" s="7"/>
      <c r="H34" s="7" t="s">
        <v>31</v>
      </c>
      <c r="I34" s="7" t="s">
        <v>32</v>
      </c>
      <c r="J34" s="7">
        <v>13</v>
      </c>
      <c r="K34" s="7" t="s">
        <v>55</v>
      </c>
      <c r="L34" s="7"/>
      <c r="M34" s="7"/>
      <c r="N34" s="7"/>
      <c r="O34" s="7"/>
      <c r="P34" s="6">
        <v>0.47569444444444442</v>
      </c>
      <c r="Q34" s="6">
        <v>0.57291666666666663</v>
      </c>
      <c r="R34" s="6">
        <f t="shared" si="2"/>
        <v>9.722222222222221E-2</v>
      </c>
      <c r="S34" s="24"/>
    </row>
    <row r="35" spans="1:19" x14ac:dyDescent="0.25">
      <c r="A35" s="23">
        <v>25722</v>
      </c>
      <c r="B35" s="7"/>
      <c r="C35" s="7" t="s">
        <v>35</v>
      </c>
      <c r="D35" s="24">
        <v>45786</v>
      </c>
      <c r="E35" s="7" t="s">
        <v>23</v>
      </c>
      <c r="F35" s="7">
        <v>15000</v>
      </c>
      <c r="G35" s="7"/>
      <c r="H35" s="7" t="s">
        <v>31</v>
      </c>
      <c r="I35" s="7" t="s">
        <v>32</v>
      </c>
      <c r="J35" s="7">
        <v>3</v>
      </c>
      <c r="K35" s="7" t="s">
        <v>39</v>
      </c>
      <c r="L35" s="7"/>
      <c r="M35" s="7"/>
      <c r="N35" s="7"/>
      <c r="O35" s="7"/>
      <c r="P35" s="6">
        <v>0.51250000000000007</v>
      </c>
      <c r="Q35" s="6">
        <v>0.5756944444444444</v>
      </c>
      <c r="R35" s="6">
        <f t="shared" si="2"/>
        <v>6.3194444444444331E-2</v>
      </c>
      <c r="S35" s="24"/>
    </row>
    <row r="36" spans="1:19" x14ac:dyDescent="0.25">
      <c r="A36" s="23">
        <v>25723</v>
      </c>
      <c r="B36" s="7"/>
      <c r="C36" s="7" t="s">
        <v>59</v>
      </c>
      <c r="D36" s="24">
        <v>45786</v>
      </c>
      <c r="E36" s="7" t="s">
        <v>23</v>
      </c>
      <c r="F36" s="7">
        <v>15000</v>
      </c>
      <c r="G36" s="7"/>
      <c r="H36" s="7" t="s">
        <v>31</v>
      </c>
      <c r="I36" s="7" t="s">
        <v>32</v>
      </c>
      <c r="J36" s="7">
        <v>3</v>
      </c>
      <c r="K36" s="7" t="s">
        <v>39</v>
      </c>
      <c r="L36" s="7"/>
      <c r="M36" s="7"/>
      <c r="N36" s="7"/>
      <c r="O36" s="7"/>
      <c r="P36" s="6">
        <v>0.34722222222222227</v>
      </c>
      <c r="Q36" s="6">
        <v>0.44236111111111115</v>
      </c>
      <c r="R36" s="6">
        <f t="shared" si="2"/>
        <v>9.5138888888888884E-2</v>
      </c>
      <c r="S36" s="24"/>
    </row>
    <row r="37" spans="1:19" x14ac:dyDescent="0.25">
      <c r="A37" s="23">
        <v>25724</v>
      </c>
      <c r="B37" s="7"/>
      <c r="C37" s="7" t="s">
        <v>153</v>
      </c>
      <c r="D37" s="24">
        <v>45786</v>
      </c>
      <c r="E37" s="7" t="s">
        <v>23</v>
      </c>
      <c r="F37" s="7">
        <v>15000</v>
      </c>
      <c r="G37" s="7"/>
      <c r="H37" s="7" t="s">
        <v>31</v>
      </c>
      <c r="I37" s="7" t="s">
        <v>32</v>
      </c>
      <c r="J37" s="7">
        <v>13</v>
      </c>
      <c r="K37" s="7" t="s">
        <v>55</v>
      </c>
      <c r="L37" s="7"/>
      <c r="M37" s="7"/>
      <c r="N37" s="7"/>
      <c r="O37" s="7"/>
      <c r="P37" s="6">
        <v>0.31597222222222221</v>
      </c>
      <c r="Q37" s="6">
        <v>0.34166666666666662</v>
      </c>
      <c r="R37" s="6">
        <f t="shared" si="2"/>
        <v>2.5694444444444409E-2</v>
      </c>
      <c r="S37" s="24"/>
    </row>
    <row r="38" spans="1:19" x14ac:dyDescent="0.25">
      <c r="A38" s="23">
        <v>25725</v>
      </c>
      <c r="B38" s="7"/>
      <c r="C38" s="7" t="s">
        <v>172</v>
      </c>
      <c r="D38" s="24">
        <v>45786</v>
      </c>
      <c r="E38" s="7" t="s">
        <v>23</v>
      </c>
      <c r="F38" s="7">
        <v>14550</v>
      </c>
      <c r="G38" s="7"/>
      <c r="H38" s="7" t="s">
        <v>31</v>
      </c>
      <c r="I38" s="7" t="s">
        <v>32</v>
      </c>
      <c r="J38" s="7">
        <v>5</v>
      </c>
      <c r="K38" s="7" t="s">
        <v>34</v>
      </c>
      <c r="L38" s="7" t="s">
        <v>64</v>
      </c>
      <c r="M38" s="7"/>
      <c r="N38" s="7"/>
      <c r="O38" s="7"/>
      <c r="P38" s="6">
        <v>0.47569444444444442</v>
      </c>
      <c r="Q38" s="6">
        <v>0.5</v>
      </c>
      <c r="R38" s="6">
        <f t="shared" si="2"/>
        <v>2.430555555555558E-2</v>
      </c>
      <c r="S38" s="24"/>
    </row>
    <row r="39" spans="1:19" x14ac:dyDescent="0.25">
      <c r="A39" s="23">
        <v>25726</v>
      </c>
      <c r="B39" s="7"/>
      <c r="C39" s="7" t="s">
        <v>176</v>
      </c>
      <c r="D39" s="24">
        <v>45786</v>
      </c>
      <c r="E39" s="7"/>
      <c r="F39" s="7"/>
      <c r="G39" s="7"/>
      <c r="H39" s="7"/>
      <c r="I39" s="7" t="s">
        <v>42</v>
      </c>
      <c r="J39" s="7">
        <v>1</v>
      </c>
      <c r="K39" s="7" t="s">
        <v>44</v>
      </c>
      <c r="L39" s="7" t="s">
        <v>57</v>
      </c>
      <c r="M39" s="7" t="s">
        <v>54</v>
      </c>
      <c r="N39" s="7"/>
      <c r="O39" s="7"/>
      <c r="P39" s="6">
        <v>0.375</v>
      </c>
      <c r="Q39" s="6">
        <v>0.42708333333333331</v>
      </c>
      <c r="R39" s="6">
        <f t="shared" si="2"/>
        <v>5.2083333333333315E-2</v>
      </c>
      <c r="S39" s="24"/>
    </row>
    <row r="40" spans="1:19" x14ac:dyDescent="0.25">
      <c r="A40" s="23">
        <v>25727</v>
      </c>
      <c r="B40" s="7"/>
      <c r="C40" s="7" t="s">
        <v>48</v>
      </c>
      <c r="D40" s="24">
        <v>45790</v>
      </c>
      <c r="E40" s="7" t="s">
        <v>23</v>
      </c>
      <c r="F40" s="7">
        <v>16680</v>
      </c>
      <c r="G40" s="7"/>
      <c r="H40" s="7" t="s">
        <v>31</v>
      </c>
      <c r="I40" s="7" t="s">
        <v>32</v>
      </c>
      <c r="J40" s="7">
        <v>6</v>
      </c>
      <c r="K40" s="7" t="s">
        <v>56</v>
      </c>
      <c r="L40" s="7"/>
      <c r="M40" s="7"/>
      <c r="N40" s="7"/>
      <c r="O40" s="7"/>
      <c r="P40" s="6">
        <v>0.72777777777777775</v>
      </c>
      <c r="Q40" s="6">
        <v>0.75138888888888899</v>
      </c>
      <c r="R40" s="6">
        <f t="shared" si="2"/>
        <v>2.3611111111111249E-2</v>
      </c>
      <c r="S40" s="24"/>
    </row>
    <row r="41" spans="1:19" x14ac:dyDescent="0.25">
      <c r="A41" s="23">
        <v>25728</v>
      </c>
      <c r="B41" s="7"/>
      <c r="C41" s="7" t="s">
        <v>48</v>
      </c>
      <c r="D41" s="24">
        <v>45790</v>
      </c>
      <c r="E41" s="7" t="s">
        <v>23</v>
      </c>
      <c r="F41" s="7">
        <v>16590</v>
      </c>
      <c r="G41" s="7"/>
      <c r="H41" s="7" t="s">
        <v>33</v>
      </c>
      <c r="I41" s="7" t="s">
        <v>32</v>
      </c>
      <c r="J41" s="7">
        <v>6</v>
      </c>
      <c r="K41" s="7" t="s">
        <v>56</v>
      </c>
      <c r="L41" s="7"/>
      <c r="M41" s="7"/>
      <c r="N41" s="7"/>
      <c r="O41" s="7"/>
      <c r="P41" s="6">
        <v>0.38472222222222219</v>
      </c>
      <c r="Q41" s="6">
        <v>0.40902777777777777</v>
      </c>
      <c r="R41" s="6">
        <f t="shared" si="2"/>
        <v>2.430555555555558E-2</v>
      </c>
      <c r="S41" s="24"/>
    </row>
    <row r="42" spans="1:19" hidden="1" x14ac:dyDescent="0.25">
      <c r="A42" s="23">
        <v>25729</v>
      </c>
      <c r="B42" s="7"/>
      <c r="C42" s="7" t="s">
        <v>179</v>
      </c>
      <c r="D42" s="24">
        <v>45789</v>
      </c>
      <c r="E42" s="7" t="s">
        <v>23</v>
      </c>
      <c r="F42" s="7">
        <v>12030</v>
      </c>
      <c r="G42" s="7"/>
      <c r="H42" s="7" t="s">
        <v>33</v>
      </c>
      <c r="I42" s="7" t="s">
        <v>32</v>
      </c>
      <c r="J42" s="7">
        <v>6</v>
      </c>
      <c r="K42" s="7" t="s">
        <v>56</v>
      </c>
      <c r="L42" s="7"/>
      <c r="M42" s="7"/>
      <c r="N42" s="7"/>
      <c r="O42" s="7"/>
      <c r="P42" s="6">
        <v>0.7104166666666667</v>
      </c>
      <c r="Q42" s="6">
        <v>0.74861111111111101</v>
      </c>
      <c r="R42" s="6">
        <f t="shared" si="2"/>
        <v>3.8194444444444309E-2</v>
      </c>
      <c r="S42" s="24"/>
    </row>
    <row r="43" spans="1:19" hidden="1" x14ac:dyDescent="0.25">
      <c r="A43" s="23">
        <v>25730</v>
      </c>
      <c r="B43" s="7"/>
      <c r="C43" s="7" t="s">
        <v>179</v>
      </c>
      <c r="D43" s="24">
        <v>45787</v>
      </c>
      <c r="E43" s="7" t="s">
        <v>23</v>
      </c>
      <c r="F43" s="7">
        <v>1668</v>
      </c>
      <c r="G43" s="7"/>
      <c r="H43" s="7" t="s">
        <v>33</v>
      </c>
      <c r="I43" s="7" t="s">
        <v>32</v>
      </c>
      <c r="J43" s="7">
        <v>6</v>
      </c>
      <c r="K43" s="7" t="s">
        <v>56</v>
      </c>
      <c r="L43" s="7"/>
      <c r="M43" s="7"/>
      <c r="N43" s="7"/>
      <c r="O43" s="7"/>
      <c r="P43" s="6">
        <v>0.57291666666666663</v>
      </c>
      <c r="Q43" s="6">
        <v>0.60416666666666663</v>
      </c>
      <c r="R43" s="6">
        <f t="shared" si="2"/>
        <v>3.125E-2</v>
      </c>
      <c r="S43" s="24"/>
    </row>
    <row r="44" spans="1:19" hidden="1" x14ac:dyDescent="0.25">
      <c r="A44" s="23">
        <v>25731</v>
      </c>
      <c r="B44" s="7"/>
      <c r="C44" s="7" t="s">
        <v>38</v>
      </c>
      <c r="D44" s="24">
        <v>45787</v>
      </c>
      <c r="E44" s="7" t="s">
        <v>23</v>
      </c>
      <c r="F44" s="7">
        <v>5000</v>
      </c>
      <c r="G44" s="7"/>
      <c r="H44" s="7" t="s">
        <v>31</v>
      </c>
      <c r="I44" s="7" t="s">
        <v>32</v>
      </c>
      <c r="J44" s="7">
        <v>5</v>
      </c>
      <c r="K44" s="7" t="s">
        <v>34</v>
      </c>
      <c r="L44" s="7" t="s">
        <v>54</v>
      </c>
      <c r="M44" s="7"/>
      <c r="N44" s="7"/>
      <c r="O44" s="7"/>
      <c r="P44" s="6">
        <v>0.60416666666666663</v>
      </c>
      <c r="Q44" s="6">
        <v>0.61458333333333337</v>
      </c>
      <c r="R44" s="6">
        <f t="shared" si="2"/>
        <v>1.0416666666666741E-2</v>
      </c>
      <c r="S44" s="24"/>
    </row>
    <row r="45" spans="1:19" hidden="1" x14ac:dyDescent="0.25">
      <c r="A45" s="23">
        <v>25732</v>
      </c>
      <c r="B45" s="7"/>
      <c r="C45" s="7" t="s">
        <v>180</v>
      </c>
      <c r="D45" s="24">
        <v>45787</v>
      </c>
      <c r="E45" s="7" t="s">
        <v>23</v>
      </c>
      <c r="F45" s="7">
        <v>16000</v>
      </c>
      <c r="G45" s="7"/>
      <c r="H45" s="7" t="s">
        <v>31</v>
      </c>
      <c r="I45" s="7" t="s">
        <v>32</v>
      </c>
      <c r="J45" s="7">
        <v>13</v>
      </c>
      <c r="K45" s="7" t="s">
        <v>55</v>
      </c>
      <c r="L45" s="7"/>
      <c r="M45" s="7"/>
      <c r="N45" s="7"/>
      <c r="O45" s="7"/>
      <c r="P45" s="6">
        <v>0.57638888888888895</v>
      </c>
      <c r="Q45" s="6">
        <v>0.59375</v>
      </c>
      <c r="R45" s="6">
        <f t="shared" si="2"/>
        <v>1.7361111111111049E-2</v>
      </c>
      <c r="S45" s="24"/>
    </row>
    <row r="46" spans="1:19" hidden="1" x14ac:dyDescent="0.25">
      <c r="A46" s="23">
        <v>25733</v>
      </c>
      <c r="B46" s="7"/>
      <c r="C46" s="7" t="s">
        <v>181</v>
      </c>
      <c r="D46" s="24">
        <v>45787</v>
      </c>
      <c r="E46" s="7"/>
      <c r="F46" s="7"/>
      <c r="G46" s="7"/>
      <c r="H46" s="7"/>
      <c r="I46" s="7" t="s">
        <v>42</v>
      </c>
      <c r="J46" s="7">
        <v>1</v>
      </c>
      <c r="K46" s="7" t="s">
        <v>39</v>
      </c>
      <c r="L46" s="7" t="s">
        <v>64</v>
      </c>
      <c r="M46" s="7" t="s">
        <v>66</v>
      </c>
      <c r="N46" s="7"/>
      <c r="O46" s="7"/>
      <c r="P46" s="6">
        <v>0.58333333333333337</v>
      </c>
      <c r="Q46" s="28"/>
      <c r="R46" s="6">
        <f t="shared" si="2"/>
        <v>-0.58333333333333337</v>
      </c>
      <c r="S46" s="24"/>
    </row>
    <row r="47" spans="1:19" hidden="1" x14ac:dyDescent="0.25">
      <c r="A47" s="23">
        <v>25734</v>
      </c>
      <c r="B47" s="7"/>
      <c r="C47" s="7" t="s">
        <v>182</v>
      </c>
      <c r="D47" s="24">
        <v>45787</v>
      </c>
      <c r="E47" s="7" t="s">
        <v>24</v>
      </c>
      <c r="F47" s="7">
        <v>8560</v>
      </c>
      <c r="G47" s="7"/>
      <c r="H47" s="7" t="s">
        <v>37</v>
      </c>
      <c r="I47" s="7" t="s">
        <v>32</v>
      </c>
      <c r="J47" s="7">
        <v>13</v>
      </c>
      <c r="K47" s="7" t="s">
        <v>55</v>
      </c>
      <c r="L47" s="7"/>
      <c r="M47" s="7"/>
      <c r="N47" s="7"/>
      <c r="O47" s="7"/>
      <c r="P47" s="6">
        <v>0.30555555555555552</v>
      </c>
      <c r="Q47" s="6">
        <v>0.3263888888888889</v>
      </c>
      <c r="R47" s="6">
        <f t="shared" si="2"/>
        <v>2.083333333333337E-2</v>
      </c>
      <c r="S47" s="24"/>
    </row>
    <row r="48" spans="1:19" hidden="1" x14ac:dyDescent="0.25">
      <c r="A48" s="23">
        <v>25735</v>
      </c>
      <c r="B48" s="7"/>
      <c r="C48" s="7" t="s">
        <v>181</v>
      </c>
      <c r="D48" s="24">
        <v>45787</v>
      </c>
      <c r="E48" s="7" t="s">
        <v>23</v>
      </c>
      <c r="F48" s="7">
        <v>15000</v>
      </c>
      <c r="G48" s="7"/>
      <c r="H48" s="7" t="s">
        <v>31</v>
      </c>
      <c r="I48" s="7" t="s">
        <v>32</v>
      </c>
      <c r="J48" s="7">
        <v>6</v>
      </c>
      <c r="K48" s="7" t="s">
        <v>56</v>
      </c>
      <c r="L48" s="7"/>
      <c r="M48" s="7"/>
      <c r="N48" s="7"/>
      <c r="O48" s="7"/>
      <c r="P48" s="6">
        <v>0.3888888888888889</v>
      </c>
      <c r="Q48" s="6">
        <v>0.46180555555555558</v>
      </c>
      <c r="R48" s="6">
        <f t="shared" si="2"/>
        <v>7.2916666666666685E-2</v>
      </c>
      <c r="S48" s="24"/>
    </row>
    <row r="49" spans="1:19" hidden="1" x14ac:dyDescent="0.25">
      <c r="A49" s="23">
        <v>25736</v>
      </c>
      <c r="B49" s="7"/>
      <c r="C49" s="7" t="s">
        <v>181</v>
      </c>
      <c r="D49" s="24">
        <v>45787</v>
      </c>
      <c r="E49" s="7"/>
      <c r="F49" s="7"/>
      <c r="G49" s="7"/>
      <c r="H49" s="7"/>
      <c r="I49" s="7" t="s">
        <v>43</v>
      </c>
      <c r="J49" s="7">
        <v>7</v>
      </c>
      <c r="K49" s="7" t="s">
        <v>44</v>
      </c>
      <c r="L49" s="51" t="s">
        <v>183</v>
      </c>
      <c r="M49" s="7" t="s">
        <v>68</v>
      </c>
      <c r="N49" s="7"/>
      <c r="O49" s="7"/>
      <c r="P49" s="6">
        <v>0.35416666666666669</v>
      </c>
      <c r="Q49" s="6">
        <v>0.54166666666666663</v>
      </c>
      <c r="R49" s="6">
        <f t="shared" ref="R49" si="3">+Q49-P49</f>
        <v>0.18749999999999994</v>
      </c>
      <c r="S49" s="24" t="s">
        <v>134</v>
      </c>
    </row>
    <row r="50" spans="1:19" hidden="1" x14ac:dyDescent="0.25">
      <c r="A50" s="23">
        <v>25737</v>
      </c>
      <c r="B50" s="7"/>
      <c r="C50" s="7" t="s">
        <v>144</v>
      </c>
      <c r="D50" s="24">
        <v>45788</v>
      </c>
      <c r="E50" s="7"/>
      <c r="F50" s="7"/>
      <c r="G50" s="7"/>
      <c r="H50" s="7"/>
      <c r="I50" s="7" t="s">
        <v>32</v>
      </c>
      <c r="J50" s="7">
        <v>3</v>
      </c>
      <c r="K50" s="7" t="s">
        <v>44</v>
      </c>
      <c r="L50" s="7" t="s">
        <v>66</v>
      </c>
      <c r="M50" s="7"/>
      <c r="N50" s="7"/>
      <c r="O50" s="7"/>
      <c r="P50" s="6">
        <v>0.33333333333333331</v>
      </c>
      <c r="Q50" s="6">
        <v>0.58333333333333337</v>
      </c>
      <c r="R50" s="6">
        <f t="shared" si="2"/>
        <v>0.25000000000000006</v>
      </c>
      <c r="S50" s="24"/>
    </row>
    <row r="51" spans="1:19" hidden="1" x14ac:dyDescent="0.25">
      <c r="A51" s="23">
        <v>25738</v>
      </c>
      <c r="B51" s="7"/>
      <c r="C51" s="7" t="s">
        <v>85</v>
      </c>
      <c r="D51" s="24">
        <v>45788</v>
      </c>
      <c r="E51" s="7" t="s">
        <v>24</v>
      </c>
      <c r="F51" s="7">
        <v>5000</v>
      </c>
      <c r="G51" s="7"/>
      <c r="H51" s="7" t="s">
        <v>37</v>
      </c>
      <c r="I51" s="7" t="s">
        <v>32</v>
      </c>
      <c r="J51" s="7">
        <v>6</v>
      </c>
      <c r="K51" s="7" t="s">
        <v>56</v>
      </c>
      <c r="L51" s="7"/>
      <c r="M51" s="7"/>
      <c r="N51" s="7"/>
      <c r="O51" s="7"/>
      <c r="P51" s="6">
        <v>0.3263888888888889</v>
      </c>
      <c r="Q51" s="6">
        <v>0.40277777777777773</v>
      </c>
      <c r="R51" s="6">
        <f t="shared" si="2"/>
        <v>7.638888888888884E-2</v>
      </c>
      <c r="S51" s="24"/>
    </row>
    <row r="52" spans="1:19" hidden="1" x14ac:dyDescent="0.25">
      <c r="A52" s="23">
        <v>25739</v>
      </c>
      <c r="B52" s="7"/>
      <c r="C52" s="7" t="s">
        <v>85</v>
      </c>
      <c r="D52" s="24">
        <v>45788</v>
      </c>
      <c r="E52" s="7" t="s">
        <v>24</v>
      </c>
      <c r="F52" s="7">
        <v>15000</v>
      </c>
      <c r="G52" s="7"/>
      <c r="H52" s="7" t="s">
        <v>37</v>
      </c>
      <c r="I52" s="7" t="s">
        <v>32</v>
      </c>
      <c r="J52" s="7">
        <v>5</v>
      </c>
      <c r="K52" s="7" t="s">
        <v>34</v>
      </c>
      <c r="L52" s="7"/>
      <c r="M52" s="7"/>
      <c r="N52" s="7"/>
      <c r="O52" s="7"/>
      <c r="P52" s="6">
        <v>0.3263888888888889</v>
      </c>
      <c r="Q52" s="6">
        <v>0.38541666666666669</v>
      </c>
      <c r="R52" s="6">
        <f t="shared" si="2"/>
        <v>5.902777777777779E-2</v>
      </c>
      <c r="S52" s="24"/>
    </row>
    <row r="53" spans="1:19" hidden="1" x14ac:dyDescent="0.25">
      <c r="A53" s="23">
        <v>25740</v>
      </c>
      <c r="B53" s="7"/>
      <c r="C53" s="7" t="s">
        <v>144</v>
      </c>
      <c r="D53" s="24">
        <v>45788</v>
      </c>
      <c r="E53" s="7"/>
      <c r="F53" s="7"/>
      <c r="G53" s="7"/>
      <c r="H53" s="7"/>
      <c r="I53" s="7" t="s">
        <v>42</v>
      </c>
      <c r="J53" s="7">
        <v>1</v>
      </c>
      <c r="K53" s="7" t="s">
        <v>57</v>
      </c>
      <c r="L53" s="7" t="s">
        <v>66</v>
      </c>
      <c r="M53" s="7"/>
      <c r="N53" s="7"/>
      <c r="O53" s="7"/>
      <c r="P53" s="6">
        <v>0.33333333333333331</v>
      </c>
      <c r="Q53" s="6">
        <v>0.58333333333333337</v>
      </c>
      <c r="R53" s="6">
        <f t="shared" si="2"/>
        <v>0.25000000000000006</v>
      </c>
      <c r="S53" s="24"/>
    </row>
    <row r="54" spans="1:19" hidden="1" x14ac:dyDescent="0.25">
      <c r="A54" s="23">
        <v>25741</v>
      </c>
      <c r="B54" s="7"/>
      <c r="C54" s="7" t="s">
        <v>140</v>
      </c>
      <c r="D54" s="24">
        <v>45788</v>
      </c>
      <c r="E54" s="7"/>
      <c r="F54" s="7"/>
      <c r="G54" s="7"/>
      <c r="H54" s="7"/>
      <c r="I54" s="7" t="s">
        <v>42</v>
      </c>
      <c r="J54" s="7">
        <v>1</v>
      </c>
      <c r="K54" s="7" t="s">
        <v>55</v>
      </c>
      <c r="L54" s="7" t="s">
        <v>54</v>
      </c>
      <c r="M54" s="7" t="s">
        <v>64</v>
      </c>
      <c r="N54" s="7"/>
      <c r="O54" s="7"/>
      <c r="P54" s="6">
        <v>0.33333333333333331</v>
      </c>
      <c r="Q54" s="6">
        <v>0.58333333333333337</v>
      </c>
      <c r="R54" s="6">
        <f t="shared" si="2"/>
        <v>0.25000000000000006</v>
      </c>
      <c r="S54" s="24"/>
    </row>
    <row r="55" spans="1:19" hidden="1" x14ac:dyDescent="0.25">
      <c r="A55" s="23">
        <v>25742</v>
      </c>
      <c r="B55" s="7"/>
      <c r="C55" s="7" t="s">
        <v>73</v>
      </c>
      <c r="D55" s="24">
        <v>45788</v>
      </c>
      <c r="E55" s="7"/>
      <c r="F55" s="7"/>
      <c r="G55" s="7"/>
      <c r="H55" s="7"/>
      <c r="I55" s="7" t="s">
        <v>43</v>
      </c>
      <c r="J55" s="7">
        <v>7</v>
      </c>
      <c r="K55" s="7" t="s">
        <v>184</v>
      </c>
      <c r="L55" s="7" t="s">
        <v>65</v>
      </c>
      <c r="M55" s="7" t="s">
        <v>68</v>
      </c>
      <c r="N55" s="7" t="s">
        <v>185</v>
      </c>
      <c r="O55" s="7" t="s">
        <v>186</v>
      </c>
      <c r="P55" s="6">
        <v>0.33333333333333331</v>
      </c>
      <c r="Q55" s="6">
        <v>0.79166666666666663</v>
      </c>
      <c r="R55" s="6">
        <f>+Q55-P55</f>
        <v>0.45833333333333331</v>
      </c>
      <c r="S55" s="24" t="s">
        <v>134</v>
      </c>
    </row>
    <row r="56" spans="1:19" x14ac:dyDescent="0.25">
      <c r="A56" s="23">
        <v>25743</v>
      </c>
      <c r="B56" s="7"/>
      <c r="C56" s="7" t="s">
        <v>48</v>
      </c>
      <c r="D56" s="24">
        <v>45790</v>
      </c>
      <c r="E56" s="7" t="s">
        <v>23</v>
      </c>
      <c r="F56" s="7">
        <v>17150</v>
      </c>
      <c r="G56" s="7"/>
      <c r="H56" s="7" t="s">
        <v>33</v>
      </c>
      <c r="I56" s="7" t="s">
        <v>32</v>
      </c>
      <c r="J56" s="7">
        <v>6</v>
      </c>
      <c r="K56" s="7" t="s">
        <v>56</v>
      </c>
      <c r="L56" s="7"/>
      <c r="M56" s="7"/>
      <c r="N56" s="7"/>
      <c r="O56" s="7"/>
      <c r="P56" s="6">
        <v>0.64861111111111114</v>
      </c>
      <c r="Q56" s="6">
        <v>0.67291666666666661</v>
      </c>
      <c r="R56" s="6">
        <f t="shared" si="2"/>
        <v>2.4305555555555469E-2</v>
      </c>
      <c r="S56" s="24"/>
    </row>
    <row r="57" spans="1:19" hidden="1" x14ac:dyDescent="0.25">
      <c r="A57" s="23">
        <v>25744</v>
      </c>
      <c r="B57" s="7"/>
      <c r="C57" s="7" t="s">
        <v>48</v>
      </c>
      <c r="D57" s="24">
        <v>45791</v>
      </c>
      <c r="E57" s="7" t="s">
        <v>23</v>
      </c>
      <c r="F57" s="7">
        <v>16240</v>
      </c>
      <c r="G57" s="7"/>
      <c r="H57" s="7" t="s">
        <v>33</v>
      </c>
      <c r="I57" s="7" t="s">
        <v>32</v>
      </c>
      <c r="J57" s="7">
        <v>6</v>
      </c>
      <c r="K57" s="7" t="s">
        <v>56</v>
      </c>
      <c r="L57" s="7"/>
      <c r="M57" s="7"/>
      <c r="N57" s="7"/>
      <c r="O57" s="7"/>
      <c r="P57" s="6">
        <v>0.38611111111111113</v>
      </c>
      <c r="Q57" s="6">
        <v>0.5</v>
      </c>
      <c r="R57" s="6">
        <f t="shared" si="2"/>
        <v>0.11388888888888887</v>
      </c>
      <c r="S57" s="24"/>
    </row>
    <row r="58" spans="1:19" hidden="1" x14ac:dyDescent="0.25">
      <c r="A58" s="23">
        <v>25745</v>
      </c>
      <c r="B58" s="7"/>
      <c r="C58" s="7" t="s">
        <v>48</v>
      </c>
      <c r="D58" s="24">
        <v>45791</v>
      </c>
      <c r="E58" s="7" t="s">
        <v>23</v>
      </c>
      <c r="F58" s="7">
        <v>16200</v>
      </c>
      <c r="G58" s="7"/>
      <c r="H58" s="7" t="s">
        <v>33</v>
      </c>
      <c r="I58" s="7" t="s">
        <v>32</v>
      </c>
      <c r="J58" s="7">
        <v>6</v>
      </c>
      <c r="K58" s="7" t="s">
        <v>56</v>
      </c>
      <c r="L58" s="7"/>
      <c r="M58" s="7"/>
      <c r="N58" s="7"/>
      <c r="O58" s="7"/>
      <c r="P58" s="6">
        <v>0.70625000000000004</v>
      </c>
      <c r="Q58" s="6">
        <v>0.73263888888888884</v>
      </c>
      <c r="R58" s="6">
        <f t="shared" si="2"/>
        <v>2.6388888888888795E-2</v>
      </c>
      <c r="S58" s="24"/>
    </row>
    <row r="59" spans="1:19" hidden="1" x14ac:dyDescent="0.25">
      <c r="A59" s="23">
        <v>25747</v>
      </c>
      <c r="B59" s="7"/>
      <c r="C59" s="7" t="s">
        <v>38</v>
      </c>
      <c r="D59" s="24">
        <v>45789</v>
      </c>
      <c r="E59" s="7" t="s">
        <v>23</v>
      </c>
      <c r="F59" s="7">
        <v>5000</v>
      </c>
      <c r="G59" s="7"/>
      <c r="H59" s="7" t="s">
        <v>31</v>
      </c>
      <c r="I59" s="7" t="s">
        <v>32</v>
      </c>
      <c r="J59" s="7">
        <v>5</v>
      </c>
      <c r="K59" s="7" t="s">
        <v>34</v>
      </c>
      <c r="L59" s="7" t="s">
        <v>54</v>
      </c>
      <c r="M59" s="7"/>
      <c r="N59" s="7"/>
      <c r="O59" s="7"/>
      <c r="P59" s="6">
        <v>0.71180555555555547</v>
      </c>
      <c r="Q59" s="6">
        <v>0.6791666666666667</v>
      </c>
      <c r="R59" s="6">
        <f t="shared" si="2"/>
        <v>-3.2638888888888773E-2</v>
      </c>
      <c r="S59" s="24"/>
    </row>
    <row r="60" spans="1:19" hidden="1" x14ac:dyDescent="0.25">
      <c r="A60" s="23">
        <v>25748</v>
      </c>
      <c r="B60" s="7"/>
      <c r="C60" s="7" t="s">
        <v>40</v>
      </c>
      <c r="D60" s="24">
        <v>45789</v>
      </c>
      <c r="E60" s="7" t="s">
        <v>23</v>
      </c>
      <c r="F60" s="7">
        <v>6000</v>
      </c>
      <c r="G60" s="7"/>
      <c r="H60" s="7" t="s">
        <v>31</v>
      </c>
      <c r="I60" s="7" t="s">
        <v>32</v>
      </c>
      <c r="J60" s="7">
        <v>13</v>
      </c>
      <c r="K60" s="7" t="s">
        <v>55</v>
      </c>
      <c r="L60" s="7" t="s">
        <v>65</v>
      </c>
      <c r="M60" s="7"/>
      <c r="N60" s="7"/>
      <c r="O60" s="7"/>
      <c r="P60" s="6">
        <v>0.46875</v>
      </c>
      <c r="Q60" s="6">
        <v>0.49513888888888885</v>
      </c>
      <c r="R60" s="6">
        <f t="shared" si="2"/>
        <v>2.6388888888888851E-2</v>
      </c>
      <c r="S60" s="24"/>
    </row>
    <row r="61" spans="1:19" hidden="1" x14ac:dyDescent="0.25">
      <c r="A61" s="23">
        <v>25749</v>
      </c>
      <c r="B61" s="7"/>
      <c r="C61" s="7" t="s">
        <v>41</v>
      </c>
      <c r="D61" s="24">
        <v>45789</v>
      </c>
      <c r="E61" s="7" t="s">
        <v>23</v>
      </c>
      <c r="F61" s="7">
        <v>7000</v>
      </c>
      <c r="G61" s="7"/>
      <c r="H61" s="7" t="s">
        <v>31</v>
      </c>
      <c r="I61" s="7" t="s">
        <v>32</v>
      </c>
      <c r="J61" s="7">
        <v>5</v>
      </c>
      <c r="K61" s="7" t="s">
        <v>34</v>
      </c>
      <c r="L61" s="7" t="s">
        <v>54</v>
      </c>
      <c r="M61" s="7"/>
      <c r="N61" s="7"/>
      <c r="O61" s="7"/>
      <c r="P61" s="6">
        <v>0.67013888888888884</v>
      </c>
      <c r="Q61" s="6">
        <v>0.69305555555555554</v>
      </c>
      <c r="R61" s="6">
        <f t="shared" si="2"/>
        <v>2.2916666666666696E-2</v>
      </c>
      <c r="S61" s="24"/>
    </row>
    <row r="62" spans="1:19" hidden="1" x14ac:dyDescent="0.25">
      <c r="A62" s="23">
        <v>25750</v>
      </c>
      <c r="B62" s="7"/>
      <c r="C62" s="7" t="s">
        <v>45</v>
      </c>
      <c r="D62" s="24">
        <v>45789</v>
      </c>
      <c r="E62" s="7" t="s">
        <v>23</v>
      </c>
      <c r="F62" s="7">
        <v>15000</v>
      </c>
      <c r="G62" s="7"/>
      <c r="H62" s="7" t="s">
        <v>31</v>
      </c>
      <c r="I62" s="7" t="s">
        <v>32</v>
      </c>
      <c r="J62" s="7">
        <v>5</v>
      </c>
      <c r="K62" s="7" t="s">
        <v>34</v>
      </c>
      <c r="L62" s="7" t="s">
        <v>54</v>
      </c>
      <c r="M62" s="7"/>
      <c r="N62" s="7"/>
      <c r="O62" s="7"/>
      <c r="P62" s="6">
        <v>0.34027777777777773</v>
      </c>
      <c r="Q62" s="6">
        <v>0.375</v>
      </c>
      <c r="R62" s="6">
        <f t="shared" si="2"/>
        <v>3.4722222222222265E-2</v>
      </c>
      <c r="S62" s="24"/>
    </row>
    <row r="63" spans="1:19" hidden="1" x14ac:dyDescent="0.25">
      <c r="A63" s="23">
        <v>25751</v>
      </c>
      <c r="B63" s="7"/>
      <c r="C63" s="7" t="s">
        <v>35</v>
      </c>
      <c r="D63" s="24">
        <v>45789</v>
      </c>
      <c r="E63" s="7" t="s">
        <v>23</v>
      </c>
      <c r="F63" s="7">
        <v>15000</v>
      </c>
      <c r="G63" s="7"/>
      <c r="H63" s="7" t="s">
        <v>31</v>
      </c>
      <c r="I63" s="7" t="s">
        <v>32</v>
      </c>
      <c r="J63" s="7">
        <v>13</v>
      </c>
      <c r="K63" s="7" t="s">
        <v>55</v>
      </c>
      <c r="L63" s="7" t="s">
        <v>76</v>
      </c>
      <c r="M63" s="7"/>
      <c r="N63" s="7"/>
      <c r="O63" s="7"/>
      <c r="P63" s="6">
        <v>0.52916666666666667</v>
      </c>
      <c r="Q63" s="6">
        <v>0.55902777777777779</v>
      </c>
      <c r="R63" s="6">
        <f t="shared" si="2"/>
        <v>2.9861111111111116E-2</v>
      </c>
      <c r="S63" s="24"/>
    </row>
    <row r="64" spans="1:19" hidden="1" x14ac:dyDescent="0.25">
      <c r="A64" s="23">
        <v>25752</v>
      </c>
      <c r="B64" s="7"/>
      <c r="C64" s="7" t="s">
        <v>35</v>
      </c>
      <c r="D64" s="24">
        <v>45789</v>
      </c>
      <c r="E64" s="7" t="s">
        <v>23</v>
      </c>
      <c r="F64" s="7">
        <v>10000</v>
      </c>
      <c r="G64" s="7"/>
      <c r="H64" s="7" t="s">
        <v>31</v>
      </c>
      <c r="I64" s="7" t="s">
        <v>32</v>
      </c>
      <c r="J64" s="7">
        <v>13</v>
      </c>
      <c r="K64" s="7" t="s">
        <v>55</v>
      </c>
      <c r="L64" s="7" t="s">
        <v>76</v>
      </c>
      <c r="M64" s="7"/>
      <c r="N64" s="7"/>
      <c r="O64" s="7"/>
      <c r="P64" s="6">
        <v>0.61805555555555558</v>
      </c>
      <c r="Q64" s="6">
        <v>0.63194444444444442</v>
      </c>
      <c r="R64" s="6">
        <f t="shared" si="2"/>
        <v>1.388888888888884E-2</v>
      </c>
      <c r="S64" s="24"/>
    </row>
    <row r="65" spans="1:19" hidden="1" x14ac:dyDescent="0.25">
      <c r="A65" s="23">
        <v>25753</v>
      </c>
      <c r="B65" s="7"/>
      <c r="C65" s="7" t="s">
        <v>36</v>
      </c>
      <c r="D65" s="24">
        <v>45789</v>
      </c>
      <c r="E65" s="7" t="s">
        <v>23</v>
      </c>
      <c r="F65" s="7">
        <v>15000</v>
      </c>
      <c r="G65" s="7"/>
      <c r="H65" s="7" t="s">
        <v>31</v>
      </c>
      <c r="I65" s="7" t="s">
        <v>32</v>
      </c>
      <c r="J65" s="7">
        <v>5</v>
      </c>
      <c r="K65" s="7" t="s">
        <v>34</v>
      </c>
      <c r="L65" s="7" t="s">
        <v>54</v>
      </c>
      <c r="M65" s="7"/>
      <c r="N65" s="7"/>
      <c r="O65" s="7"/>
      <c r="P65" s="6">
        <v>0.47569444444444442</v>
      </c>
      <c r="Q65" s="6">
        <v>0.52430555555555558</v>
      </c>
      <c r="R65" s="6">
        <f t="shared" si="2"/>
        <v>4.861111111111116E-2</v>
      </c>
      <c r="S65" s="24"/>
    </row>
    <row r="66" spans="1:19" hidden="1" x14ac:dyDescent="0.25">
      <c r="A66" s="23">
        <v>25754</v>
      </c>
      <c r="B66" s="7"/>
      <c r="C66" s="7" t="s">
        <v>61</v>
      </c>
      <c r="D66" s="24">
        <v>45789</v>
      </c>
      <c r="E66" s="7" t="s">
        <v>23</v>
      </c>
      <c r="F66" s="7">
        <v>15000</v>
      </c>
      <c r="G66" s="7"/>
      <c r="H66" s="7" t="s">
        <v>31</v>
      </c>
      <c r="I66" s="7" t="s">
        <v>32</v>
      </c>
      <c r="J66" s="7">
        <v>13</v>
      </c>
      <c r="K66" s="7" t="s">
        <v>55</v>
      </c>
      <c r="L66" s="7"/>
      <c r="M66" s="7"/>
      <c r="N66" s="7"/>
      <c r="O66" s="7"/>
      <c r="P66" s="6">
        <v>0.2986111111111111</v>
      </c>
      <c r="Q66" s="6">
        <v>0.31527777777777777</v>
      </c>
      <c r="R66" s="6">
        <f t="shared" si="2"/>
        <v>1.6666666666666663E-2</v>
      </c>
      <c r="S66" s="24"/>
    </row>
    <row r="67" spans="1:19" hidden="1" x14ac:dyDescent="0.25">
      <c r="A67" s="23">
        <v>25755</v>
      </c>
      <c r="B67" s="7"/>
      <c r="C67" s="7" t="s">
        <v>187</v>
      </c>
      <c r="D67" s="24">
        <v>45789</v>
      </c>
      <c r="E67" s="7" t="s">
        <v>23</v>
      </c>
      <c r="F67" s="7">
        <v>15000</v>
      </c>
      <c r="G67" s="7"/>
      <c r="H67" s="7" t="s">
        <v>31</v>
      </c>
      <c r="I67" s="7" t="s">
        <v>32</v>
      </c>
      <c r="J67" s="7">
        <v>6</v>
      </c>
      <c r="K67" s="7" t="s">
        <v>56</v>
      </c>
      <c r="L67" s="7"/>
      <c r="M67" s="7"/>
      <c r="N67" s="7"/>
      <c r="O67" s="7"/>
      <c r="P67" s="6">
        <v>0.45833333333333331</v>
      </c>
      <c r="Q67" s="6">
        <v>0.52777777777777779</v>
      </c>
      <c r="R67" s="6">
        <f t="shared" si="2"/>
        <v>6.9444444444444475E-2</v>
      </c>
      <c r="S67" s="24"/>
    </row>
    <row r="68" spans="1:19" hidden="1" x14ac:dyDescent="0.25">
      <c r="A68" s="23">
        <v>25756</v>
      </c>
      <c r="B68" s="7"/>
      <c r="C68" s="7" t="s">
        <v>60</v>
      </c>
      <c r="D68" s="24">
        <v>45789</v>
      </c>
      <c r="E68" s="7"/>
      <c r="F68" s="7"/>
      <c r="G68" s="7"/>
      <c r="H68" s="7"/>
      <c r="I68" s="7" t="s">
        <v>43</v>
      </c>
      <c r="J68" s="7">
        <v>7</v>
      </c>
      <c r="K68" s="7" t="s">
        <v>44</v>
      </c>
      <c r="L68" s="51" t="s">
        <v>62</v>
      </c>
      <c r="M68" s="7" t="s">
        <v>57</v>
      </c>
      <c r="N68" s="7" t="s">
        <v>66</v>
      </c>
      <c r="O68" s="7" t="s">
        <v>64</v>
      </c>
      <c r="P68" s="6">
        <v>0.375</v>
      </c>
      <c r="Q68" s="6">
        <v>0.58958333333333335</v>
      </c>
      <c r="R68" s="6">
        <f>+Q68-P68</f>
        <v>0.21458333333333335</v>
      </c>
      <c r="S68" s="24" t="s">
        <v>134</v>
      </c>
    </row>
    <row r="69" spans="1:19" x14ac:dyDescent="0.25">
      <c r="A69" s="23">
        <v>25757</v>
      </c>
      <c r="B69" s="7"/>
      <c r="C69" s="7" t="s">
        <v>38</v>
      </c>
      <c r="D69" s="24">
        <v>45790</v>
      </c>
      <c r="E69" s="7" t="s">
        <v>23</v>
      </c>
      <c r="F69" s="7">
        <v>5000</v>
      </c>
      <c r="G69" s="7"/>
      <c r="H69" s="7" t="s">
        <v>31</v>
      </c>
      <c r="I69" s="7" t="s">
        <v>32</v>
      </c>
      <c r="J69" s="7">
        <v>5</v>
      </c>
      <c r="K69" s="7" t="s">
        <v>34</v>
      </c>
      <c r="L69" s="7" t="s">
        <v>54</v>
      </c>
      <c r="M69" s="7"/>
      <c r="N69" s="7"/>
      <c r="O69" s="7"/>
      <c r="P69" s="6">
        <v>0.4201388888888889</v>
      </c>
      <c r="Q69" s="6">
        <v>0.43541666666666662</v>
      </c>
      <c r="R69" s="6">
        <f t="shared" si="2"/>
        <v>1.5277777777777724E-2</v>
      </c>
      <c r="S69" s="24"/>
    </row>
    <row r="70" spans="1:19" x14ac:dyDescent="0.25">
      <c r="A70" s="23">
        <v>25758</v>
      </c>
      <c r="B70" s="7"/>
      <c r="C70" s="7" t="s">
        <v>40</v>
      </c>
      <c r="D70" s="24">
        <v>45790</v>
      </c>
      <c r="E70" s="7" t="s">
        <v>23</v>
      </c>
      <c r="F70" s="7">
        <v>7000</v>
      </c>
      <c r="G70" s="7"/>
      <c r="H70" s="7" t="s">
        <v>31</v>
      </c>
      <c r="I70" s="7" t="s">
        <v>32</v>
      </c>
      <c r="J70" s="7">
        <v>5</v>
      </c>
      <c r="K70" s="7" t="s">
        <v>34</v>
      </c>
      <c r="L70" s="7" t="s">
        <v>54</v>
      </c>
      <c r="M70" s="7"/>
      <c r="N70" s="7"/>
      <c r="O70" s="7"/>
      <c r="P70" s="6">
        <v>0.7368055555555556</v>
      </c>
      <c r="Q70" s="6">
        <v>0.75</v>
      </c>
      <c r="R70" s="6">
        <f t="shared" si="2"/>
        <v>1.3194444444444398E-2</v>
      </c>
      <c r="S70" s="24"/>
    </row>
    <row r="71" spans="1:19" x14ac:dyDescent="0.25">
      <c r="A71" s="23">
        <v>25759</v>
      </c>
      <c r="B71" s="7"/>
      <c r="C71" s="7" t="s">
        <v>52</v>
      </c>
      <c r="D71" s="24">
        <v>45790</v>
      </c>
      <c r="E71" s="7" t="s">
        <v>23</v>
      </c>
      <c r="F71" s="7">
        <v>15000</v>
      </c>
      <c r="G71" s="7"/>
      <c r="H71" s="7" t="s">
        <v>31</v>
      </c>
      <c r="I71" s="7" t="s">
        <v>32</v>
      </c>
      <c r="J71" s="7">
        <v>3</v>
      </c>
      <c r="K71" s="7" t="s">
        <v>55</v>
      </c>
      <c r="L71" s="7"/>
      <c r="M71" s="7"/>
      <c r="N71" s="7"/>
      <c r="O71" s="7"/>
      <c r="P71" s="6">
        <v>0.55208333333333337</v>
      </c>
      <c r="Q71" s="6">
        <v>0.68055555555555547</v>
      </c>
      <c r="R71" s="6">
        <f t="shared" si="2"/>
        <v>0.1284722222222221</v>
      </c>
      <c r="S71" s="24"/>
    </row>
    <row r="72" spans="1:19" x14ac:dyDescent="0.25">
      <c r="A72" s="23">
        <v>25760</v>
      </c>
      <c r="B72" s="7"/>
      <c r="C72" s="7" t="s">
        <v>35</v>
      </c>
      <c r="D72" s="24">
        <v>45790</v>
      </c>
      <c r="E72" s="7" t="s">
        <v>23</v>
      </c>
      <c r="F72" s="7">
        <v>8000</v>
      </c>
      <c r="G72" s="7"/>
      <c r="H72" s="7" t="s">
        <v>31</v>
      </c>
      <c r="I72" s="7" t="s">
        <v>32</v>
      </c>
      <c r="J72" s="7">
        <v>3</v>
      </c>
      <c r="K72" s="7" t="s">
        <v>55</v>
      </c>
      <c r="L72" s="7"/>
      <c r="M72" s="7"/>
      <c r="N72" s="7"/>
      <c r="O72" s="7"/>
      <c r="P72" s="6">
        <v>0.55555555555555558</v>
      </c>
      <c r="Q72" s="6">
        <v>0.57638888888888895</v>
      </c>
      <c r="R72" s="6">
        <f t="shared" si="2"/>
        <v>2.083333333333337E-2</v>
      </c>
      <c r="S72" s="24"/>
    </row>
    <row r="73" spans="1:19" x14ac:dyDescent="0.25">
      <c r="A73" s="23">
        <v>25761</v>
      </c>
      <c r="B73" s="7"/>
      <c r="C73" s="7" t="s">
        <v>35</v>
      </c>
      <c r="D73" s="24">
        <v>45790</v>
      </c>
      <c r="E73" s="7" t="s">
        <v>23</v>
      </c>
      <c r="F73" s="7">
        <v>15000</v>
      </c>
      <c r="G73" s="7"/>
      <c r="H73" s="7" t="s">
        <v>31</v>
      </c>
      <c r="I73" s="7" t="s">
        <v>32</v>
      </c>
      <c r="J73" s="7">
        <v>3</v>
      </c>
      <c r="K73" s="7" t="s">
        <v>55</v>
      </c>
      <c r="L73" s="7"/>
      <c r="M73" s="7"/>
      <c r="N73" s="7"/>
      <c r="O73" s="7"/>
      <c r="P73" s="6">
        <v>0.4513888888888889</v>
      </c>
      <c r="Q73" s="6">
        <v>0.49305555555555558</v>
      </c>
      <c r="R73" s="6">
        <f t="shared" si="2"/>
        <v>4.1666666666666685E-2</v>
      </c>
      <c r="S73" s="24"/>
    </row>
    <row r="74" spans="1:19" x14ac:dyDescent="0.25">
      <c r="A74" s="23">
        <v>25762</v>
      </c>
      <c r="B74" s="7"/>
      <c r="C74" s="7" t="s">
        <v>188</v>
      </c>
      <c r="D74" s="24">
        <v>45790</v>
      </c>
      <c r="E74" s="7" t="s">
        <v>23</v>
      </c>
      <c r="F74" s="7">
        <v>14490</v>
      </c>
      <c r="G74" s="7"/>
      <c r="H74" s="7" t="s">
        <v>31</v>
      </c>
      <c r="I74" s="7" t="s">
        <v>32</v>
      </c>
      <c r="J74" s="7">
        <v>5</v>
      </c>
      <c r="K74" s="7" t="s">
        <v>189</v>
      </c>
      <c r="L74" s="7" t="s">
        <v>54</v>
      </c>
      <c r="M74" s="7"/>
      <c r="N74" s="7"/>
      <c r="O74" s="7"/>
      <c r="P74" s="6">
        <v>0.67013888888888884</v>
      </c>
      <c r="Q74" s="6">
        <v>0.6958333333333333</v>
      </c>
      <c r="R74" s="6">
        <f t="shared" si="2"/>
        <v>2.5694444444444464E-2</v>
      </c>
      <c r="S74" s="24"/>
    </row>
    <row r="75" spans="1:19" x14ac:dyDescent="0.25">
      <c r="A75" s="23">
        <v>25763</v>
      </c>
      <c r="B75" s="7"/>
      <c r="C75" s="7" t="s">
        <v>88</v>
      </c>
      <c r="D75" s="24">
        <v>45790</v>
      </c>
      <c r="E75" s="7" t="s">
        <v>23</v>
      </c>
      <c r="F75" s="7">
        <v>4960</v>
      </c>
      <c r="G75" s="7"/>
      <c r="H75" s="7" t="s">
        <v>31</v>
      </c>
      <c r="I75" s="7" t="s">
        <v>32</v>
      </c>
      <c r="J75" s="7">
        <v>5</v>
      </c>
      <c r="K75" s="7" t="s">
        <v>34</v>
      </c>
      <c r="L75" s="7" t="s">
        <v>54</v>
      </c>
      <c r="M75" s="7"/>
      <c r="N75" s="7"/>
      <c r="O75" s="7"/>
      <c r="P75" s="6">
        <v>0.375</v>
      </c>
      <c r="Q75" s="6">
        <v>0.39652777777777781</v>
      </c>
      <c r="R75" s="6">
        <f t="shared" si="2"/>
        <v>2.1527777777777812E-2</v>
      </c>
      <c r="S75" s="24"/>
    </row>
    <row r="76" spans="1:19" x14ac:dyDescent="0.25">
      <c r="A76" s="23">
        <v>25764</v>
      </c>
      <c r="B76" s="7"/>
      <c r="C76" s="7" t="s">
        <v>143</v>
      </c>
      <c r="D76" s="24">
        <v>45790</v>
      </c>
      <c r="E76" s="7" t="s">
        <v>23</v>
      </c>
      <c r="F76" s="7">
        <v>15000</v>
      </c>
      <c r="G76" s="7"/>
      <c r="H76" s="7" t="s">
        <v>31</v>
      </c>
      <c r="I76" s="7" t="s">
        <v>32</v>
      </c>
      <c r="J76" s="7">
        <v>5</v>
      </c>
      <c r="K76" s="7" t="s">
        <v>34</v>
      </c>
      <c r="L76" s="7" t="s">
        <v>54</v>
      </c>
      <c r="M76" s="7"/>
      <c r="N76" s="7"/>
      <c r="O76" s="7"/>
      <c r="P76" s="6">
        <v>0.49305555555555558</v>
      </c>
      <c r="Q76" s="6">
        <v>0.51527777777777783</v>
      </c>
      <c r="R76" s="6">
        <f t="shared" si="2"/>
        <v>2.2222222222222254E-2</v>
      </c>
      <c r="S76" s="24"/>
    </row>
    <row r="77" spans="1:19" x14ac:dyDescent="0.25">
      <c r="A77" s="23">
        <v>25765</v>
      </c>
      <c r="B77" s="7"/>
      <c r="C77" s="7" t="s">
        <v>190</v>
      </c>
      <c r="D77" s="24">
        <v>45790</v>
      </c>
      <c r="E77" s="7" t="s">
        <v>23</v>
      </c>
      <c r="F77" s="7">
        <v>15000</v>
      </c>
      <c r="G77" s="7"/>
      <c r="H77" s="7" t="s">
        <v>31</v>
      </c>
      <c r="I77" s="7" t="s">
        <v>32</v>
      </c>
      <c r="J77" s="7">
        <v>3</v>
      </c>
      <c r="K77" s="7" t="s">
        <v>55</v>
      </c>
      <c r="L77" s="7"/>
      <c r="M77" s="7"/>
      <c r="N77" s="7"/>
      <c r="O77" s="7"/>
      <c r="P77" s="6">
        <v>0.34861111111111115</v>
      </c>
      <c r="Q77" s="6">
        <v>0.37152777777777773</v>
      </c>
      <c r="R77" s="6">
        <f t="shared" si="2"/>
        <v>2.2916666666666585E-2</v>
      </c>
      <c r="S77" s="24"/>
    </row>
    <row r="78" spans="1:19" x14ac:dyDescent="0.25">
      <c r="A78" s="23">
        <v>25766</v>
      </c>
      <c r="B78" s="7"/>
      <c r="C78" s="7" t="s">
        <v>45</v>
      </c>
      <c r="D78" s="24">
        <v>45790</v>
      </c>
      <c r="E78" s="7" t="s">
        <v>23</v>
      </c>
      <c r="F78" s="7">
        <v>15000</v>
      </c>
      <c r="G78" s="7"/>
      <c r="H78" s="7" t="s">
        <v>31</v>
      </c>
      <c r="I78" s="7" t="s">
        <v>32</v>
      </c>
      <c r="J78" s="7">
        <v>3</v>
      </c>
      <c r="K78" s="7" t="s">
        <v>55</v>
      </c>
      <c r="L78" s="7"/>
      <c r="M78" s="7"/>
      <c r="N78" s="7"/>
      <c r="O78" s="7"/>
      <c r="P78" s="6">
        <v>0.71875</v>
      </c>
      <c r="Q78" s="6">
        <v>0.75347222222222221</v>
      </c>
      <c r="R78" s="6">
        <f t="shared" si="2"/>
        <v>3.472222222222221E-2</v>
      </c>
      <c r="S78" s="24"/>
    </row>
    <row r="79" spans="1:19" x14ac:dyDescent="0.25">
      <c r="A79" s="23">
        <v>25767</v>
      </c>
      <c r="B79" s="7"/>
      <c r="C79" s="7" t="s">
        <v>48</v>
      </c>
      <c r="D79" s="24">
        <v>45790</v>
      </c>
      <c r="E79" s="7" t="s">
        <v>23</v>
      </c>
      <c r="F79" s="7">
        <v>16200</v>
      </c>
      <c r="G79" s="7"/>
      <c r="H79" s="7" t="s">
        <v>33</v>
      </c>
      <c r="I79" s="7" t="s">
        <v>32</v>
      </c>
      <c r="J79" s="7">
        <v>6</v>
      </c>
      <c r="K79" s="7" t="s">
        <v>56</v>
      </c>
      <c r="L79" s="7"/>
      <c r="M79" s="7"/>
      <c r="N79" s="7"/>
      <c r="O79" s="7"/>
      <c r="P79" s="6">
        <v>0.55833333333333335</v>
      </c>
      <c r="Q79" s="6">
        <v>0.66666666666666663</v>
      </c>
      <c r="R79" s="6">
        <f t="shared" si="2"/>
        <v>0.10833333333333328</v>
      </c>
      <c r="S79" s="24"/>
    </row>
    <row r="80" spans="1:19" hidden="1" x14ac:dyDescent="0.25">
      <c r="A80" s="23">
        <v>25771</v>
      </c>
      <c r="B80" s="7"/>
      <c r="C80" s="7" t="s">
        <v>38</v>
      </c>
      <c r="D80" s="24">
        <v>45791</v>
      </c>
      <c r="E80" s="7" t="s">
        <v>23</v>
      </c>
      <c r="F80" s="7">
        <v>15000</v>
      </c>
      <c r="G80" s="7"/>
      <c r="H80" s="7" t="s">
        <v>31</v>
      </c>
      <c r="I80" s="7" t="s">
        <v>32</v>
      </c>
      <c r="J80" s="7">
        <v>5</v>
      </c>
      <c r="K80" s="7" t="s">
        <v>34</v>
      </c>
      <c r="L80" s="7" t="s">
        <v>66</v>
      </c>
      <c r="M80" s="7"/>
      <c r="N80" s="7"/>
      <c r="O80" s="7"/>
      <c r="P80" s="6">
        <v>0.4777777777777778</v>
      </c>
      <c r="Q80" s="6">
        <v>0.52083333333333337</v>
      </c>
      <c r="R80" s="6">
        <f t="shared" si="2"/>
        <v>4.3055555555555569E-2</v>
      </c>
      <c r="S80" s="24"/>
    </row>
    <row r="81" spans="1:19" hidden="1" x14ac:dyDescent="0.25">
      <c r="A81" s="23">
        <v>25772</v>
      </c>
      <c r="B81" s="7"/>
      <c r="C81" s="7" t="s">
        <v>191</v>
      </c>
      <c r="D81" s="24">
        <v>45791</v>
      </c>
      <c r="E81" s="7" t="s">
        <v>23</v>
      </c>
      <c r="F81" s="7">
        <v>15000</v>
      </c>
      <c r="G81" s="7"/>
      <c r="H81" s="7" t="s">
        <v>31</v>
      </c>
      <c r="I81" s="7" t="s">
        <v>32</v>
      </c>
      <c r="J81" s="7">
        <v>3</v>
      </c>
      <c r="K81" s="7" t="s">
        <v>192</v>
      </c>
      <c r="L81" s="7" t="s">
        <v>64</v>
      </c>
      <c r="M81" s="7"/>
      <c r="N81" s="7"/>
      <c r="O81" s="7"/>
      <c r="P81" s="6">
        <v>0.48472222222222222</v>
      </c>
      <c r="Q81" s="6">
        <v>0.59027777777777779</v>
      </c>
      <c r="R81" s="6">
        <f t="shared" si="2"/>
        <v>0.10555555555555557</v>
      </c>
      <c r="S81" s="24"/>
    </row>
    <row r="82" spans="1:19" hidden="1" x14ac:dyDescent="0.25">
      <c r="A82" s="23">
        <v>25774</v>
      </c>
      <c r="B82" s="7"/>
      <c r="C82" s="7" t="s">
        <v>193</v>
      </c>
      <c r="D82" s="24">
        <v>45791</v>
      </c>
      <c r="E82" s="7" t="s">
        <v>23</v>
      </c>
      <c r="F82" s="7">
        <v>15000</v>
      </c>
      <c r="G82" s="7"/>
      <c r="H82" s="7" t="s">
        <v>31</v>
      </c>
      <c r="I82" s="7" t="s">
        <v>32</v>
      </c>
      <c r="J82" s="7">
        <v>5</v>
      </c>
      <c r="K82" s="7" t="s">
        <v>192</v>
      </c>
      <c r="L82" s="7" t="s">
        <v>64</v>
      </c>
      <c r="M82" s="7"/>
      <c r="N82" s="7"/>
      <c r="O82" s="7"/>
      <c r="P82" s="6">
        <v>0.32291666666666669</v>
      </c>
      <c r="Q82" s="6">
        <v>0.4513888888888889</v>
      </c>
      <c r="R82" s="6">
        <f t="shared" si="2"/>
        <v>0.12847222222222221</v>
      </c>
      <c r="S82" s="24"/>
    </row>
    <row r="83" spans="1:19" hidden="1" x14ac:dyDescent="0.25">
      <c r="A83" s="23">
        <v>25775</v>
      </c>
      <c r="B83" s="7"/>
      <c r="C83" s="7" t="s">
        <v>35</v>
      </c>
      <c r="D83" s="24">
        <v>45791</v>
      </c>
      <c r="E83" s="7" t="s">
        <v>23</v>
      </c>
      <c r="F83" s="7">
        <v>15000</v>
      </c>
      <c r="G83" s="7"/>
      <c r="H83" s="7" t="s">
        <v>31</v>
      </c>
      <c r="I83" s="7" t="s">
        <v>32</v>
      </c>
      <c r="J83" s="7">
        <v>5</v>
      </c>
      <c r="K83" s="7" t="s">
        <v>34</v>
      </c>
      <c r="L83" s="7" t="s">
        <v>66</v>
      </c>
      <c r="M83" s="7"/>
      <c r="N83" s="7"/>
      <c r="O83" s="7"/>
      <c r="P83" s="6">
        <v>0.3298611111111111</v>
      </c>
      <c r="Q83" s="6">
        <v>0.41388888888888886</v>
      </c>
      <c r="R83" s="6">
        <f t="shared" si="2"/>
        <v>8.4027777777777757E-2</v>
      </c>
      <c r="S83" s="24"/>
    </row>
    <row r="84" spans="1:19" hidden="1" x14ac:dyDescent="0.25">
      <c r="A84" s="23">
        <v>25776</v>
      </c>
      <c r="B84" s="7"/>
      <c r="C84" s="7" t="s">
        <v>35</v>
      </c>
      <c r="D84" s="24">
        <v>45791</v>
      </c>
      <c r="E84" s="7" t="s">
        <v>23</v>
      </c>
      <c r="F84" s="7">
        <v>5000</v>
      </c>
      <c r="G84" s="7"/>
      <c r="H84" s="7" t="s">
        <v>31</v>
      </c>
      <c r="I84" s="7" t="s">
        <v>32</v>
      </c>
      <c r="J84" s="7">
        <v>3</v>
      </c>
      <c r="K84" s="7" t="s">
        <v>192</v>
      </c>
      <c r="L84" s="7" t="s">
        <v>64</v>
      </c>
      <c r="M84" s="7"/>
      <c r="N84" s="7"/>
      <c r="O84" s="7"/>
      <c r="P84" s="6">
        <v>0.46180555555555558</v>
      </c>
      <c r="Q84" s="6">
        <v>0.4777777777777778</v>
      </c>
      <c r="R84" s="6">
        <f t="shared" si="2"/>
        <v>1.5972222222222221E-2</v>
      </c>
      <c r="S84" s="24"/>
    </row>
    <row r="85" spans="1:19" hidden="1" x14ac:dyDescent="0.25">
      <c r="A85" s="23">
        <v>25777</v>
      </c>
      <c r="B85" s="7"/>
      <c r="C85" s="7" t="s">
        <v>40</v>
      </c>
      <c r="D85" s="24">
        <v>45791</v>
      </c>
      <c r="E85" s="7" t="s">
        <v>23</v>
      </c>
      <c r="F85" s="7">
        <v>1000</v>
      </c>
      <c r="G85" s="7"/>
      <c r="H85" s="7" t="s">
        <v>31</v>
      </c>
      <c r="I85" s="7" t="s">
        <v>32</v>
      </c>
      <c r="J85" s="7">
        <v>5</v>
      </c>
      <c r="K85" s="7" t="s">
        <v>34</v>
      </c>
      <c r="L85" s="7" t="s">
        <v>66</v>
      </c>
      <c r="M85" s="7"/>
      <c r="N85" s="7"/>
      <c r="O85" s="7"/>
      <c r="P85" s="6">
        <v>0.43402777777777779</v>
      </c>
      <c r="Q85" s="6">
        <v>0.47222222222222221</v>
      </c>
      <c r="R85" s="6">
        <f t="shared" ref="R85:R86" si="4">+Q85-P85</f>
        <v>3.819444444444442E-2</v>
      </c>
      <c r="S85" s="24"/>
    </row>
    <row r="86" spans="1:19" hidden="1" x14ac:dyDescent="0.25">
      <c r="A86" s="23">
        <v>25778</v>
      </c>
      <c r="B86" s="7"/>
      <c r="C86" s="7" t="s">
        <v>52</v>
      </c>
      <c r="D86" s="24">
        <v>45791</v>
      </c>
      <c r="E86" s="7" t="s">
        <v>23</v>
      </c>
      <c r="F86" s="7">
        <v>8000</v>
      </c>
      <c r="G86" s="7"/>
      <c r="H86" s="7" t="s">
        <v>31</v>
      </c>
      <c r="I86" s="7" t="s">
        <v>32</v>
      </c>
      <c r="J86" s="7">
        <v>3</v>
      </c>
      <c r="K86" s="7" t="s">
        <v>192</v>
      </c>
      <c r="L86" s="7" t="s">
        <v>64</v>
      </c>
      <c r="M86" s="7"/>
      <c r="N86" s="7"/>
      <c r="O86" s="7"/>
      <c r="P86" s="6">
        <v>0.60416666666666663</v>
      </c>
      <c r="Q86" s="6">
        <v>0.70833333333333337</v>
      </c>
      <c r="R86" s="6">
        <f t="shared" si="4"/>
        <v>0.10416666666666674</v>
      </c>
      <c r="S86" s="24"/>
    </row>
    <row r="87" spans="1:19" hidden="1" x14ac:dyDescent="0.25">
      <c r="A87" s="23">
        <v>25779</v>
      </c>
      <c r="B87" s="7"/>
      <c r="C87" s="7" t="s">
        <v>60</v>
      </c>
      <c r="D87" s="24">
        <v>45791</v>
      </c>
      <c r="E87" s="7"/>
      <c r="F87" s="7"/>
      <c r="G87" s="7"/>
      <c r="H87" s="28"/>
      <c r="I87" s="47" t="s">
        <v>43</v>
      </c>
      <c r="J87" s="7">
        <v>7</v>
      </c>
      <c r="K87" s="7" t="s">
        <v>44</v>
      </c>
      <c r="L87" s="51" t="s">
        <v>62</v>
      </c>
      <c r="M87" s="7" t="s">
        <v>65</v>
      </c>
      <c r="N87" s="7" t="s">
        <v>194</v>
      </c>
      <c r="O87" s="7" t="s">
        <v>63</v>
      </c>
      <c r="P87" s="6">
        <v>0.375</v>
      </c>
      <c r="Q87" s="6">
        <v>0.70833333333333337</v>
      </c>
      <c r="R87" s="6">
        <f>+Q87-P87</f>
        <v>0.33333333333333337</v>
      </c>
      <c r="S87" s="24" t="s">
        <v>134</v>
      </c>
    </row>
    <row r="88" spans="1:19" hidden="1" x14ac:dyDescent="0.25">
      <c r="A88" s="23">
        <v>25780</v>
      </c>
      <c r="B88" s="7"/>
      <c r="C88" s="7" t="s">
        <v>75</v>
      </c>
      <c r="D88" s="24">
        <v>45791</v>
      </c>
      <c r="E88" s="7"/>
      <c r="F88" s="7">
        <v>5000</v>
      </c>
      <c r="G88" s="7"/>
      <c r="H88" s="7" t="s">
        <v>33</v>
      </c>
      <c r="I88" s="7" t="s">
        <v>42</v>
      </c>
      <c r="J88" s="7">
        <v>1</v>
      </c>
      <c r="K88" s="7" t="s">
        <v>195</v>
      </c>
      <c r="L88" s="7" t="s">
        <v>136</v>
      </c>
      <c r="M88" s="7" t="s">
        <v>196</v>
      </c>
      <c r="N88" s="7"/>
      <c r="O88" s="7"/>
      <c r="P88" s="6">
        <v>0.41666666666666669</v>
      </c>
      <c r="Q88" s="6">
        <v>0.54166666666666663</v>
      </c>
      <c r="R88" s="6">
        <f t="shared" ref="R88:R89" si="5">+Q88-P88</f>
        <v>0.12499999999999994</v>
      </c>
      <c r="S88" s="24"/>
    </row>
    <row r="89" spans="1:19" hidden="1" x14ac:dyDescent="0.25">
      <c r="A89" s="23">
        <v>25781</v>
      </c>
      <c r="B89" s="7"/>
      <c r="C89" s="7" t="s">
        <v>60</v>
      </c>
      <c r="D89" s="24">
        <v>45791</v>
      </c>
      <c r="E89" s="7"/>
      <c r="F89" s="7">
        <v>5000</v>
      </c>
      <c r="G89" s="7"/>
      <c r="H89" s="7" t="s">
        <v>33</v>
      </c>
      <c r="I89" s="7" t="s">
        <v>42</v>
      </c>
      <c r="J89" s="7">
        <v>8</v>
      </c>
      <c r="K89" s="7" t="s">
        <v>197</v>
      </c>
      <c r="L89" s="7" t="s">
        <v>198</v>
      </c>
      <c r="M89" s="7"/>
      <c r="N89" s="7"/>
      <c r="O89" s="7"/>
      <c r="P89" s="6">
        <v>0.47916666666666669</v>
      </c>
      <c r="Q89" s="6">
        <v>0.64583333333333337</v>
      </c>
      <c r="R89" s="6">
        <f t="shared" si="5"/>
        <v>0.16666666666666669</v>
      </c>
      <c r="S89" s="24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43" t="s">
        <v>2</v>
      </c>
      <c r="C4" s="43" t="s">
        <v>20</v>
      </c>
      <c r="D4" s="43" t="s">
        <v>158</v>
      </c>
    </row>
    <row r="5" spans="2:6" x14ac:dyDescent="0.25">
      <c r="B5" s="7" t="s">
        <v>92</v>
      </c>
      <c r="C5" s="42" t="s">
        <v>157</v>
      </c>
      <c r="D5" s="44">
        <v>45777</v>
      </c>
      <c r="E5" t="s">
        <v>159</v>
      </c>
      <c r="F5" t="s">
        <v>161</v>
      </c>
    </row>
    <row r="6" spans="2:6" x14ac:dyDescent="0.25">
      <c r="B6" s="7" t="s">
        <v>92</v>
      </c>
      <c r="C6" t="s">
        <v>93</v>
      </c>
      <c r="D6" s="44">
        <v>45777</v>
      </c>
      <c r="E6" t="s">
        <v>159</v>
      </c>
      <c r="F6" t="s">
        <v>161</v>
      </c>
    </row>
    <row r="7" spans="2:6" x14ac:dyDescent="0.25">
      <c r="B7" s="7" t="s">
        <v>95</v>
      </c>
      <c r="C7" t="s">
        <v>96</v>
      </c>
      <c r="D7" s="44">
        <v>45777</v>
      </c>
      <c r="E7" t="s">
        <v>159</v>
      </c>
      <c r="F7" t="s">
        <v>160</v>
      </c>
    </row>
    <row r="8" spans="2:6" x14ac:dyDescent="0.25">
      <c r="B8" s="14" t="s">
        <v>94</v>
      </c>
      <c r="C8" t="s">
        <v>156</v>
      </c>
      <c r="D8" s="44">
        <v>45789</v>
      </c>
      <c r="E8" t="s">
        <v>159</v>
      </c>
    </row>
    <row r="9" spans="2:6" x14ac:dyDescent="0.25">
      <c r="B9" s="7" t="s">
        <v>164</v>
      </c>
      <c r="C9" t="s">
        <v>166</v>
      </c>
      <c r="D9" s="44">
        <v>45789</v>
      </c>
      <c r="E9" t="s">
        <v>159</v>
      </c>
    </row>
    <row r="12" spans="2:6" x14ac:dyDescent="0.25">
      <c r="B12" s="7"/>
    </row>
    <row r="16" spans="2:6" x14ac:dyDescent="0.25">
      <c r="C16">
        <f>400*5</f>
        <v>2000</v>
      </c>
    </row>
    <row r="19" spans="2:6" x14ac:dyDescent="0.25">
      <c r="B19" s="7" t="s">
        <v>92</v>
      </c>
      <c r="C19" s="42" t="s">
        <v>162</v>
      </c>
      <c r="D19" s="44">
        <v>45789</v>
      </c>
      <c r="E19" t="s">
        <v>159</v>
      </c>
      <c r="F19" t="s">
        <v>163</v>
      </c>
    </row>
    <row r="20" spans="2:6" x14ac:dyDescent="0.25">
      <c r="B20" s="7" t="s">
        <v>164</v>
      </c>
      <c r="C20" s="42" t="s">
        <v>165</v>
      </c>
      <c r="D20" s="44">
        <v>45789</v>
      </c>
      <c r="E20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16" t="s">
        <v>19</v>
      </c>
      <c r="B1" s="17" t="s">
        <v>20</v>
      </c>
      <c r="C1" s="18" t="s">
        <v>21</v>
      </c>
      <c r="D1" s="18" t="s">
        <v>22</v>
      </c>
      <c r="E1" s="19" t="s">
        <v>23</v>
      </c>
      <c r="F1" s="19" t="s">
        <v>24</v>
      </c>
      <c r="G1" s="17" t="s">
        <v>25</v>
      </c>
      <c r="H1" s="20" t="s">
        <v>26</v>
      </c>
      <c r="I1" s="21" t="s">
        <v>27</v>
      </c>
      <c r="J1" s="20" t="s">
        <v>28</v>
      </c>
      <c r="K1" s="17" t="s">
        <v>6</v>
      </c>
      <c r="L1" s="17" t="s">
        <v>6</v>
      </c>
      <c r="M1" s="17" t="s">
        <v>6</v>
      </c>
      <c r="N1" s="17" t="s">
        <v>6</v>
      </c>
      <c r="O1" s="22" t="s">
        <v>29</v>
      </c>
      <c r="P1" s="22" t="s">
        <v>30</v>
      </c>
      <c r="Q1" s="22" t="s">
        <v>8</v>
      </c>
      <c r="R1" s="18" t="s">
        <v>134</v>
      </c>
    </row>
    <row r="2" spans="1:18" hidden="1" x14ac:dyDescent="0.25">
      <c r="A2" s="23">
        <v>24246</v>
      </c>
      <c r="B2" s="7" t="s">
        <v>135</v>
      </c>
      <c r="C2" s="24">
        <v>45779</v>
      </c>
      <c r="D2" s="7"/>
      <c r="E2" s="7"/>
      <c r="F2" s="7"/>
      <c r="G2" s="7"/>
      <c r="H2" s="7" t="s">
        <v>42</v>
      </c>
      <c r="I2" s="7">
        <v>1</v>
      </c>
      <c r="J2" s="7" t="s">
        <v>39</v>
      </c>
      <c r="K2" s="7" t="s">
        <v>136</v>
      </c>
      <c r="L2" s="7" t="s">
        <v>64</v>
      </c>
      <c r="M2" s="7"/>
      <c r="N2" s="7"/>
      <c r="O2" s="6">
        <v>0.375</v>
      </c>
      <c r="P2" s="28"/>
      <c r="Q2" s="6">
        <f>+P2-O2</f>
        <v>-0.375</v>
      </c>
      <c r="R2" s="24"/>
    </row>
    <row r="3" spans="1:18" hidden="1" x14ac:dyDescent="0.25">
      <c r="A3" s="23">
        <v>24250</v>
      </c>
      <c r="B3" s="7" t="s">
        <v>135</v>
      </c>
      <c r="C3" s="24">
        <v>45779</v>
      </c>
      <c r="D3" s="7" t="s">
        <v>24</v>
      </c>
      <c r="E3" s="7">
        <v>9770</v>
      </c>
      <c r="F3" s="7"/>
      <c r="G3" s="7" t="s">
        <v>72</v>
      </c>
      <c r="H3" s="7" t="s">
        <v>43</v>
      </c>
      <c r="I3" s="7">
        <v>7</v>
      </c>
      <c r="J3" s="7" t="s">
        <v>39</v>
      </c>
      <c r="K3" s="41" t="s">
        <v>62</v>
      </c>
      <c r="L3" s="7"/>
      <c r="M3" s="7"/>
      <c r="N3" s="7"/>
      <c r="O3" s="6">
        <v>0.375</v>
      </c>
      <c r="P3" s="6">
        <v>0.4861111111111111</v>
      </c>
      <c r="Q3" s="6">
        <f t="shared" ref="Q3:Q66" si="0">+P3-O3</f>
        <v>0.1111111111111111</v>
      </c>
      <c r="R3" s="24" t="s">
        <v>134</v>
      </c>
    </row>
    <row r="4" spans="1:18" hidden="1" x14ac:dyDescent="0.25">
      <c r="A4" s="23">
        <v>25555</v>
      </c>
      <c r="B4" s="7" t="s">
        <v>35</v>
      </c>
      <c r="C4" s="24">
        <v>45780</v>
      </c>
      <c r="D4" s="7" t="s">
        <v>23</v>
      </c>
      <c r="E4" s="7">
        <v>15000</v>
      </c>
      <c r="F4" s="7"/>
      <c r="G4" s="7" t="s">
        <v>31</v>
      </c>
      <c r="H4" s="7" t="s">
        <v>32</v>
      </c>
      <c r="I4" s="7">
        <v>13</v>
      </c>
      <c r="J4" s="7" t="s">
        <v>55</v>
      </c>
      <c r="K4" s="7" t="s">
        <v>54</v>
      </c>
      <c r="L4" s="7"/>
      <c r="M4" s="7"/>
      <c r="N4" s="7"/>
      <c r="O4" s="6">
        <v>0.55208333333333337</v>
      </c>
      <c r="P4" s="6">
        <v>0.58333333333333337</v>
      </c>
      <c r="Q4" s="6">
        <f t="shared" si="0"/>
        <v>3.125E-2</v>
      </c>
      <c r="R4" s="24"/>
    </row>
    <row r="5" spans="1:18" x14ac:dyDescent="0.25">
      <c r="A5" s="23">
        <v>25565</v>
      </c>
      <c r="B5" s="7" t="s">
        <v>88</v>
      </c>
      <c r="C5" s="24">
        <v>45783</v>
      </c>
      <c r="D5" s="7" t="s">
        <v>23</v>
      </c>
      <c r="E5" s="7">
        <v>8000</v>
      </c>
      <c r="F5" s="7"/>
      <c r="G5" s="7" t="s">
        <v>31</v>
      </c>
      <c r="H5" s="7" t="s">
        <v>32</v>
      </c>
      <c r="I5" s="7">
        <v>13</v>
      </c>
      <c r="J5" s="7" t="s">
        <v>55</v>
      </c>
      <c r="K5" s="7"/>
      <c r="L5" s="7"/>
      <c r="M5" s="7"/>
      <c r="N5" s="7"/>
      <c r="O5" s="6">
        <v>0.37152777777777773</v>
      </c>
      <c r="P5" s="6">
        <v>0.41944444444444445</v>
      </c>
      <c r="Q5" s="6">
        <f t="shared" si="0"/>
        <v>4.7916666666666718E-2</v>
      </c>
      <c r="R5" s="24"/>
    </row>
    <row r="6" spans="1:18" hidden="1" x14ac:dyDescent="0.25">
      <c r="A6" s="23">
        <v>25582</v>
      </c>
      <c r="B6" s="7" t="s">
        <v>137</v>
      </c>
      <c r="C6" s="24">
        <v>45780</v>
      </c>
      <c r="D6" s="7" t="s">
        <v>24</v>
      </c>
      <c r="E6" s="7">
        <v>8600</v>
      </c>
      <c r="F6" s="7"/>
      <c r="G6" s="7" t="s">
        <v>37</v>
      </c>
      <c r="H6" s="7" t="s">
        <v>32</v>
      </c>
      <c r="I6" s="7">
        <v>13</v>
      </c>
      <c r="J6" s="7" t="s">
        <v>55</v>
      </c>
      <c r="K6" s="7" t="s">
        <v>54</v>
      </c>
      <c r="L6" s="7"/>
      <c r="M6" s="7"/>
      <c r="N6" s="7"/>
      <c r="O6" s="6">
        <v>0.34027777777777773</v>
      </c>
      <c r="P6" s="6">
        <v>0.35694444444444445</v>
      </c>
      <c r="Q6" s="6">
        <f t="shared" si="0"/>
        <v>1.6666666666666718E-2</v>
      </c>
      <c r="R6" s="24"/>
    </row>
    <row r="7" spans="1:18" hidden="1" x14ac:dyDescent="0.25">
      <c r="A7" s="23">
        <v>25591</v>
      </c>
      <c r="B7" s="7" t="s">
        <v>48</v>
      </c>
      <c r="C7" s="24">
        <v>45782</v>
      </c>
      <c r="D7" s="7" t="s">
        <v>23</v>
      </c>
      <c r="E7" s="7">
        <v>16780</v>
      </c>
      <c r="F7" s="7"/>
      <c r="G7" s="7" t="s">
        <v>33</v>
      </c>
      <c r="H7" s="7" t="s">
        <v>32</v>
      </c>
      <c r="I7" s="7">
        <v>6</v>
      </c>
      <c r="J7" s="7" t="s">
        <v>56</v>
      </c>
      <c r="K7" s="7"/>
      <c r="L7" s="7"/>
      <c r="M7" s="7"/>
      <c r="N7" s="7"/>
      <c r="O7" s="6">
        <v>0.59722222222222221</v>
      </c>
      <c r="P7" s="6">
        <v>0.7895833333333333</v>
      </c>
      <c r="Q7" s="6">
        <f t="shared" si="0"/>
        <v>0.19236111111111109</v>
      </c>
      <c r="R7" s="24"/>
    </row>
    <row r="8" spans="1:18" hidden="1" x14ac:dyDescent="0.25">
      <c r="A8" s="23">
        <v>25597</v>
      </c>
      <c r="B8" s="7" t="s">
        <v>35</v>
      </c>
      <c r="C8" s="24">
        <v>45780</v>
      </c>
      <c r="D8" s="7" t="s">
        <v>23</v>
      </c>
      <c r="E8" s="7">
        <v>15000</v>
      </c>
      <c r="F8" s="7"/>
      <c r="G8" s="7" t="s">
        <v>31</v>
      </c>
      <c r="H8" s="7" t="s">
        <v>32</v>
      </c>
      <c r="I8" s="7">
        <v>5</v>
      </c>
      <c r="J8" s="7" t="s">
        <v>49</v>
      </c>
      <c r="K8" s="7"/>
      <c r="L8" s="7"/>
      <c r="M8" s="7"/>
      <c r="N8" s="7"/>
      <c r="O8" s="6">
        <v>0.34375</v>
      </c>
      <c r="P8" s="6">
        <v>0.3666666666666667</v>
      </c>
      <c r="Q8" s="6">
        <f t="shared" si="0"/>
        <v>2.2916666666666696E-2</v>
      </c>
      <c r="R8" s="24"/>
    </row>
    <row r="9" spans="1:18" hidden="1" x14ac:dyDescent="0.25">
      <c r="A9" s="23">
        <v>25598</v>
      </c>
      <c r="B9" s="7" t="s">
        <v>52</v>
      </c>
      <c r="C9" s="24">
        <v>45782</v>
      </c>
      <c r="D9" s="7" t="s">
        <v>23</v>
      </c>
      <c r="E9" s="7">
        <v>15000</v>
      </c>
      <c r="F9" s="7"/>
      <c r="G9" s="7" t="s">
        <v>31</v>
      </c>
      <c r="H9" s="7" t="s">
        <v>32</v>
      </c>
      <c r="I9" s="7">
        <v>6</v>
      </c>
      <c r="J9" s="7" t="s">
        <v>55</v>
      </c>
      <c r="K9" s="7" t="s">
        <v>76</v>
      </c>
      <c r="L9" s="7"/>
      <c r="M9" s="7"/>
      <c r="N9" s="7"/>
      <c r="O9" s="6">
        <v>0.61111111111111105</v>
      </c>
      <c r="P9" s="6">
        <v>0.70833333333333337</v>
      </c>
      <c r="Q9" s="6">
        <f t="shared" si="0"/>
        <v>9.7222222222222321E-2</v>
      </c>
      <c r="R9" s="24"/>
    </row>
    <row r="10" spans="1:18" hidden="1" x14ac:dyDescent="0.25">
      <c r="A10" s="23">
        <v>25631</v>
      </c>
      <c r="B10" s="7" t="s">
        <v>38</v>
      </c>
      <c r="C10" s="24">
        <v>45779</v>
      </c>
      <c r="D10" s="7" t="s">
        <v>23</v>
      </c>
      <c r="E10" s="7">
        <v>15000</v>
      </c>
      <c r="F10" s="7"/>
      <c r="G10" s="7" t="s">
        <v>31</v>
      </c>
      <c r="H10" s="7" t="s">
        <v>32</v>
      </c>
      <c r="I10" s="7">
        <v>5</v>
      </c>
      <c r="J10" s="7" t="s">
        <v>34</v>
      </c>
      <c r="K10" s="7" t="s">
        <v>54</v>
      </c>
      <c r="L10" s="7"/>
      <c r="M10" s="7"/>
      <c r="N10" s="7"/>
      <c r="O10" s="6">
        <v>0.46875</v>
      </c>
      <c r="P10" s="6">
        <v>0.48749999999999999</v>
      </c>
      <c r="Q10" s="6">
        <f t="shared" si="0"/>
        <v>1.8749999999999989E-2</v>
      </c>
      <c r="R10" s="24"/>
    </row>
    <row r="11" spans="1:18" hidden="1" x14ac:dyDescent="0.25">
      <c r="A11" s="23">
        <v>25632</v>
      </c>
      <c r="B11" s="7" t="s">
        <v>40</v>
      </c>
      <c r="C11" s="24">
        <v>45779</v>
      </c>
      <c r="D11" s="7" t="s">
        <v>23</v>
      </c>
      <c r="E11" s="28"/>
      <c r="F11" s="7"/>
      <c r="G11" s="7" t="s">
        <v>31</v>
      </c>
      <c r="H11" s="7" t="s">
        <v>32</v>
      </c>
      <c r="I11" s="7">
        <v>5</v>
      </c>
      <c r="J11" s="7" t="s">
        <v>34</v>
      </c>
      <c r="K11" s="7" t="s">
        <v>54</v>
      </c>
      <c r="L11" s="7"/>
      <c r="M11" s="7"/>
      <c r="N11" s="7"/>
      <c r="O11" s="6">
        <v>0.53125</v>
      </c>
      <c r="P11" s="6">
        <v>0.55069444444444449</v>
      </c>
      <c r="Q11" s="6">
        <f t="shared" si="0"/>
        <v>1.9444444444444486E-2</v>
      </c>
      <c r="R11" s="24"/>
    </row>
    <row r="12" spans="1:18" hidden="1" x14ac:dyDescent="0.25">
      <c r="A12" s="23">
        <v>25633</v>
      </c>
      <c r="B12" s="7" t="s">
        <v>59</v>
      </c>
      <c r="C12" s="24">
        <v>45779</v>
      </c>
      <c r="D12" s="7" t="s">
        <v>23</v>
      </c>
      <c r="E12" s="7">
        <v>15000</v>
      </c>
      <c r="F12" s="7"/>
      <c r="G12" s="7" t="s">
        <v>31</v>
      </c>
      <c r="H12" s="7" t="s">
        <v>32</v>
      </c>
      <c r="I12" s="7">
        <v>3</v>
      </c>
      <c r="J12" s="7" t="s">
        <v>58</v>
      </c>
      <c r="K12" s="7"/>
      <c r="L12" s="7"/>
      <c r="M12" s="7"/>
      <c r="N12" s="7"/>
      <c r="O12" s="6">
        <v>0.64583333333333337</v>
      </c>
      <c r="P12" s="6">
        <v>0.67222222222222217</v>
      </c>
      <c r="Q12" s="6">
        <f t="shared" si="0"/>
        <v>2.6388888888888795E-2</v>
      </c>
      <c r="R12" s="24"/>
    </row>
    <row r="13" spans="1:18" hidden="1" x14ac:dyDescent="0.25">
      <c r="A13" s="23">
        <v>25634</v>
      </c>
      <c r="B13" s="7" t="s">
        <v>61</v>
      </c>
      <c r="C13" s="24">
        <v>45779</v>
      </c>
      <c r="D13" s="7" t="s">
        <v>23</v>
      </c>
      <c r="E13" s="7">
        <v>5000</v>
      </c>
      <c r="F13" s="7"/>
      <c r="G13" s="7" t="s">
        <v>31</v>
      </c>
      <c r="H13" s="7" t="s">
        <v>32</v>
      </c>
      <c r="I13" s="7">
        <v>3</v>
      </c>
      <c r="J13" s="7" t="s">
        <v>58</v>
      </c>
      <c r="K13" s="7"/>
      <c r="L13" s="7"/>
      <c r="M13" s="7"/>
      <c r="N13" s="7"/>
      <c r="O13" s="6">
        <v>0.25694444444444448</v>
      </c>
      <c r="P13" s="6">
        <v>0.27777777777777779</v>
      </c>
      <c r="Q13" s="6">
        <f t="shared" si="0"/>
        <v>2.0833333333333315E-2</v>
      </c>
      <c r="R13" s="24"/>
    </row>
    <row r="14" spans="1:18" hidden="1" x14ac:dyDescent="0.25">
      <c r="A14" s="23">
        <v>25635</v>
      </c>
      <c r="B14" s="7" t="s">
        <v>52</v>
      </c>
      <c r="C14" s="24">
        <v>45779</v>
      </c>
      <c r="D14" s="7" t="s">
        <v>23</v>
      </c>
      <c r="E14" s="7">
        <v>15000</v>
      </c>
      <c r="F14" s="7"/>
      <c r="G14" s="7" t="s">
        <v>31</v>
      </c>
      <c r="H14" s="7" t="s">
        <v>32</v>
      </c>
      <c r="I14" s="7">
        <v>6</v>
      </c>
      <c r="J14" s="7" t="s">
        <v>56</v>
      </c>
      <c r="K14" s="7"/>
      <c r="L14" s="7"/>
      <c r="M14" s="7"/>
      <c r="N14" s="7"/>
      <c r="O14" s="6">
        <v>0.56944444444444442</v>
      </c>
      <c r="P14" s="6">
        <v>0.58680555555555558</v>
      </c>
      <c r="Q14" s="6">
        <f t="shared" si="0"/>
        <v>1.736111111111116E-2</v>
      </c>
      <c r="R14" s="24"/>
    </row>
    <row r="15" spans="1:18" hidden="1" x14ac:dyDescent="0.25">
      <c r="A15" s="23" t="s">
        <v>138</v>
      </c>
      <c r="B15" s="7" t="s">
        <v>88</v>
      </c>
      <c r="C15" s="24">
        <v>45779</v>
      </c>
      <c r="D15" s="7" t="s">
        <v>23</v>
      </c>
      <c r="E15" s="7">
        <v>6000</v>
      </c>
      <c r="F15" s="7"/>
      <c r="G15" s="7" t="s">
        <v>31</v>
      </c>
      <c r="H15" s="7" t="s">
        <v>32</v>
      </c>
      <c r="I15" s="7">
        <v>5</v>
      </c>
      <c r="J15" s="7" t="s">
        <v>34</v>
      </c>
      <c r="K15" s="7" t="s">
        <v>54</v>
      </c>
      <c r="L15" s="7"/>
      <c r="M15" s="7"/>
      <c r="N15" s="7"/>
      <c r="O15" s="6">
        <v>0.3611111111111111</v>
      </c>
      <c r="P15" s="6">
        <v>0.3888888888888889</v>
      </c>
      <c r="Q15" s="6">
        <f t="shared" si="0"/>
        <v>2.777777777777779E-2</v>
      </c>
      <c r="R15" s="24"/>
    </row>
    <row r="16" spans="1:18" hidden="1" x14ac:dyDescent="0.25">
      <c r="A16" s="23">
        <v>25636</v>
      </c>
      <c r="B16" s="7" t="s">
        <v>35</v>
      </c>
      <c r="C16" s="24">
        <v>45779</v>
      </c>
      <c r="D16" s="7" t="s">
        <v>23</v>
      </c>
      <c r="E16" s="7">
        <v>15000</v>
      </c>
      <c r="F16" s="7"/>
      <c r="G16" s="7" t="s">
        <v>31</v>
      </c>
      <c r="H16" s="7" t="s">
        <v>32</v>
      </c>
      <c r="I16" s="7">
        <v>3</v>
      </c>
      <c r="J16" s="7" t="s">
        <v>58</v>
      </c>
      <c r="K16" s="7"/>
      <c r="L16" s="7"/>
      <c r="M16" s="7"/>
      <c r="N16" s="7"/>
      <c r="O16" s="6">
        <v>0.33333333333333331</v>
      </c>
      <c r="P16" s="6">
        <v>0.3611111111111111</v>
      </c>
      <c r="Q16" s="6">
        <f t="shared" si="0"/>
        <v>2.777777777777779E-2</v>
      </c>
      <c r="R16" s="24"/>
    </row>
    <row r="17" spans="1:18" hidden="1" x14ac:dyDescent="0.25">
      <c r="A17" s="23">
        <v>25637</v>
      </c>
      <c r="B17" s="7" t="s">
        <v>35</v>
      </c>
      <c r="C17" s="24">
        <v>45779</v>
      </c>
      <c r="D17" s="7" t="s">
        <v>23</v>
      </c>
      <c r="E17" s="7">
        <v>15000</v>
      </c>
      <c r="F17" s="7"/>
      <c r="G17" s="7" t="s">
        <v>31</v>
      </c>
      <c r="H17" s="7" t="s">
        <v>32</v>
      </c>
      <c r="I17" s="7">
        <v>3</v>
      </c>
      <c r="J17" s="7" t="s">
        <v>58</v>
      </c>
      <c r="K17" s="7"/>
      <c r="L17" s="7"/>
      <c r="M17" s="7"/>
      <c r="N17" s="7"/>
      <c r="O17" s="6">
        <v>0.47916666666666669</v>
      </c>
      <c r="P17" s="6">
        <v>0.5</v>
      </c>
      <c r="Q17" s="6">
        <f t="shared" si="0"/>
        <v>2.0833333333333315E-2</v>
      </c>
      <c r="R17" s="24"/>
    </row>
    <row r="18" spans="1:18" hidden="1" x14ac:dyDescent="0.25">
      <c r="A18" s="23">
        <v>25639</v>
      </c>
      <c r="B18" s="7" t="s">
        <v>52</v>
      </c>
      <c r="C18" s="24">
        <v>45779</v>
      </c>
      <c r="D18" s="7" t="s">
        <v>23</v>
      </c>
      <c r="E18" s="7">
        <v>15000</v>
      </c>
      <c r="F18" s="7"/>
      <c r="G18" s="7" t="s">
        <v>31</v>
      </c>
      <c r="H18" s="7" t="s">
        <v>32</v>
      </c>
      <c r="I18" s="7">
        <v>6</v>
      </c>
      <c r="J18" s="7" t="s">
        <v>56</v>
      </c>
      <c r="K18" s="7"/>
      <c r="L18" s="7"/>
      <c r="M18" s="7"/>
      <c r="N18" s="7"/>
      <c r="O18" s="6">
        <v>0.66666666666666663</v>
      </c>
      <c r="P18" s="6">
        <v>0.73611111111111116</v>
      </c>
      <c r="Q18" s="6">
        <f t="shared" si="0"/>
        <v>6.9444444444444531E-2</v>
      </c>
      <c r="R18" s="24"/>
    </row>
    <row r="19" spans="1:18" hidden="1" x14ac:dyDescent="0.25">
      <c r="A19" s="23">
        <v>25640</v>
      </c>
      <c r="B19" s="7" t="s">
        <v>40</v>
      </c>
      <c r="C19" s="24">
        <v>45779</v>
      </c>
      <c r="D19" s="7" t="s">
        <v>23</v>
      </c>
      <c r="E19" s="7">
        <v>10000</v>
      </c>
      <c r="F19" s="7"/>
      <c r="G19" s="7" t="s">
        <v>31</v>
      </c>
      <c r="H19" s="7" t="s">
        <v>32</v>
      </c>
      <c r="I19" s="7">
        <v>5</v>
      </c>
      <c r="J19" s="7" t="s">
        <v>34</v>
      </c>
      <c r="K19" s="7" t="s">
        <v>54</v>
      </c>
      <c r="L19" s="7"/>
      <c r="M19" s="7"/>
      <c r="N19" s="7"/>
      <c r="O19" s="6">
        <v>0.58680555555555558</v>
      </c>
      <c r="P19" s="6">
        <v>0.60416666666666663</v>
      </c>
      <c r="Q19" s="6">
        <f t="shared" si="0"/>
        <v>1.7361111111111049E-2</v>
      </c>
      <c r="R19" s="24"/>
    </row>
    <row r="20" spans="1:18" hidden="1" x14ac:dyDescent="0.25">
      <c r="A20" s="23">
        <v>25641</v>
      </c>
      <c r="B20" s="7" t="s">
        <v>140</v>
      </c>
      <c r="C20" s="24">
        <v>45779</v>
      </c>
      <c r="D20" s="7"/>
      <c r="E20" s="7"/>
      <c r="F20" s="7"/>
      <c r="G20" s="7"/>
      <c r="H20" s="7" t="s">
        <v>141</v>
      </c>
      <c r="I20" s="28"/>
      <c r="J20" s="7" t="s">
        <v>49</v>
      </c>
      <c r="K20" s="7" t="s">
        <v>142</v>
      </c>
      <c r="L20" s="7"/>
      <c r="M20" s="7"/>
      <c r="N20" s="7"/>
      <c r="O20" s="6">
        <v>0.55277777777777781</v>
      </c>
      <c r="P20" s="6">
        <v>0.6875</v>
      </c>
      <c r="Q20" s="6">
        <f t="shared" si="0"/>
        <v>0.13472222222222219</v>
      </c>
      <c r="R20" s="24"/>
    </row>
    <row r="21" spans="1:18" hidden="1" x14ac:dyDescent="0.25">
      <c r="A21" s="23" t="s">
        <v>139</v>
      </c>
      <c r="B21" s="7" t="s">
        <v>143</v>
      </c>
      <c r="C21" s="24">
        <v>45779</v>
      </c>
      <c r="D21" s="7" t="s">
        <v>23</v>
      </c>
      <c r="E21" s="7">
        <v>7000</v>
      </c>
      <c r="F21" s="7"/>
      <c r="G21" s="7" t="s">
        <v>31</v>
      </c>
      <c r="H21" s="7" t="s">
        <v>32</v>
      </c>
      <c r="I21" s="7">
        <v>5</v>
      </c>
      <c r="J21" s="7" t="s">
        <v>34</v>
      </c>
      <c r="K21" s="7" t="s">
        <v>54</v>
      </c>
      <c r="L21" s="7"/>
      <c r="M21" s="7"/>
      <c r="N21" s="7"/>
      <c r="O21" s="6">
        <v>0.40277777777777773</v>
      </c>
      <c r="P21" s="6">
        <v>0.41250000000000003</v>
      </c>
      <c r="Q21" s="6">
        <f t="shared" si="0"/>
        <v>9.7222222222222987E-3</v>
      </c>
      <c r="R21" s="24"/>
    </row>
    <row r="22" spans="1:18" hidden="1" x14ac:dyDescent="0.25">
      <c r="A22" s="23">
        <v>25643</v>
      </c>
      <c r="B22" s="7" t="s">
        <v>48</v>
      </c>
      <c r="C22" s="24">
        <v>45779</v>
      </c>
      <c r="D22" s="7" t="s">
        <v>23</v>
      </c>
      <c r="E22" s="7">
        <v>16640</v>
      </c>
      <c r="F22" s="7"/>
      <c r="G22" s="7" t="s">
        <v>33</v>
      </c>
      <c r="H22" s="7" t="s">
        <v>32</v>
      </c>
      <c r="I22" s="7">
        <v>6</v>
      </c>
      <c r="J22" s="7" t="s">
        <v>56</v>
      </c>
      <c r="K22" s="7"/>
      <c r="L22" s="7"/>
      <c r="M22" s="7"/>
      <c r="N22" s="7"/>
      <c r="O22" s="6">
        <v>0.35486111111111113</v>
      </c>
      <c r="P22" s="6">
        <v>0.375</v>
      </c>
      <c r="Q22" s="6">
        <f t="shared" si="0"/>
        <v>2.0138888888888873E-2</v>
      </c>
      <c r="R22" s="24"/>
    </row>
    <row r="23" spans="1:18" hidden="1" x14ac:dyDescent="0.25">
      <c r="A23" s="23">
        <v>25644</v>
      </c>
      <c r="B23" s="7" t="s">
        <v>48</v>
      </c>
      <c r="C23" s="24">
        <v>45779</v>
      </c>
      <c r="D23" s="7" t="s">
        <v>23</v>
      </c>
      <c r="E23" s="7">
        <v>17220</v>
      </c>
      <c r="F23" s="7"/>
      <c r="G23" s="7" t="s">
        <v>33</v>
      </c>
      <c r="H23" s="7" t="s">
        <v>32</v>
      </c>
      <c r="I23" s="7">
        <v>6</v>
      </c>
      <c r="J23" s="7" t="s">
        <v>56</v>
      </c>
      <c r="K23" s="7"/>
      <c r="L23" s="7"/>
      <c r="M23" s="7"/>
      <c r="N23" s="7"/>
      <c r="O23" s="6">
        <v>0.45555555555555555</v>
      </c>
      <c r="P23" s="6">
        <v>0.48055555555555557</v>
      </c>
      <c r="Q23" s="6">
        <f t="shared" si="0"/>
        <v>2.5000000000000022E-2</v>
      </c>
      <c r="R23" s="24"/>
    </row>
    <row r="24" spans="1:18" hidden="1" x14ac:dyDescent="0.25">
      <c r="A24" s="23">
        <v>25645</v>
      </c>
      <c r="B24" s="7" t="s">
        <v>144</v>
      </c>
      <c r="C24" s="24">
        <v>45779</v>
      </c>
      <c r="D24" s="7" t="s">
        <v>145</v>
      </c>
      <c r="E24" s="7">
        <v>12510</v>
      </c>
      <c r="F24" s="7"/>
      <c r="G24" s="7" t="s">
        <v>70</v>
      </c>
      <c r="H24" s="7" t="s">
        <v>43</v>
      </c>
      <c r="I24" s="7">
        <v>2</v>
      </c>
      <c r="J24" s="7" t="s">
        <v>55</v>
      </c>
      <c r="K24" s="7" t="s">
        <v>76</v>
      </c>
      <c r="L24" s="7" t="s">
        <v>146</v>
      </c>
      <c r="M24" s="7"/>
      <c r="N24" s="7"/>
      <c r="O24" s="6">
        <v>0.43055555555555558</v>
      </c>
      <c r="P24" s="6">
        <v>0.53125</v>
      </c>
      <c r="Q24" s="6">
        <f t="shared" si="0"/>
        <v>0.10069444444444442</v>
      </c>
      <c r="R24" s="24"/>
    </row>
    <row r="25" spans="1:18" hidden="1" x14ac:dyDescent="0.25">
      <c r="A25" s="23">
        <v>25646</v>
      </c>
      <c r="B25" s="7" t="s">
        <v>135</v>
      </c>
      <c r="C25" s="24">
        <v>45779</v>
      </c>
      <c r="D25" s="7" t="s">
        <v>24</v>
      </c>
      <c r="E25" s="7">
        <v>3400</v>
      </c>
      <c r="F25" s="7"/>
      <c r="G25" s="7" t="s">
        <v>72</v>
      </c>
      <c r="H25" s="7" t="s">
        <v>43</v>
      </c>
      <c r="I25" s="7">
        <v>7</v>
      </c>
      <c r="J25" s="7" t="s">
        <v>44</v>
      </c>
      <c r="K25" s="41" t="s">
        <v>62</v>
      </c>
      <c r="L25" s="7"/>
      <c r="M25" s="7"/>
      <c r="N25" s="7"/>
      <c r="O25" s="6">
        <v>0.50694444444444442</v>
      </c>
      <c r="P25" s="6">
        <v>0.58333333333333337</v>
      </c>
      <c r="Q25" s="6">
        <f t="shared" si="0"/>
        <v>7.6388888888888951E-2</v>
      </c>
      <c r="R25" s="24" t="s">
        <v>134</v>
      </c>
    </row>
    <row r="26" spans="1:18" hidden="1" x14ac:dyDescent="0.25">
      <c r="A26" s="23">
        <v>25647</v>
      </c>
      <c r="B26" s="7" t="s">
        <v>38</v>
      </c>
      <c r="C26" s="24">
        <v>45780</v>
      </c>
      <c r="D26" s="7" t="s">
        <v>23</v>
      </c>
      <c r="E26" s="7">
        <v>15000</v>
      </c>
      <c r="F26" s="7"/>
      <c r="G26" s="7" t="s">
        <v>31</v>
      </c>
      <c r="H26" s="7" t="s">
        <v>32</v>
      </c>
      <c r="I26" s="7">
        <v>5</v>
      </c>
      <c r="J26" s="7" t="s">
        <v>49</v>
      </c>
      <c r="K26" s="7" t="s">
        <v>57</v>
      </c>
      <c r="L26" s="7"/>
      <c r="M26" s="7"/>
      <c r="N26" s="7"/>
      <c r="O26" s="6">
        <v>0.60416666666666663</v>
      </c>
      <c r="P26" s="6">
        <v>0.625</v>
      </c>
      <c r="Q26" s="6">
        <f t="shared" si="0"/>
        <v>2.083333333333337E-2</v>
      </c>
      <c r="R26" s="24"/>
    </row>
    <row r="27" spans="1:18" hidden="1" x14ac:dyDescent="0.25">
      <c r="A27" s="23">
        <v>25648</v>
      </c>
      <c r="B27" s="7" t="s">
        <v>147</v>
      </c>
      <c r="C27" s="24">
        <v>45780</v>
      </c>
      <c r="D27" s="7" t="s">
        <v>23</v>
      </c>
      <c r="E27" s="7">
        <v>15000</v>
      </c>
      <c r="F27" s="7"/>
      <c r="G27" s="7" t="s">
        <v>31</v>
      </c>
      <c r="H27" s="7" t="s">
        <v>32</v>
      </c>
      <c r="I27" s="7">
        <v>5</v>
      </c>
      <c r="J27" s="7" t="s">
        <v>49</v>
      </c>
      <c r="K27" s="7" t="s">
        <v>57</v>
      </c>
      <c r="L27" s="7"/>
      <c r="M27" s="7"/>
      <c r="N27" s="7"/>
      <c r="O27" s="6">
        <v>0.53125</v>
      </c>
      <c r="P27" s="6">
        <v>0.5541666666666667</v>
      </c>
      <c r="Q27" s="6">
        <f t="shared" si="0"/>
        <v>2.2916666666666696E-2</v>
      </c>
      <c r="R27" s="24"/>
    </row>
    <row r="28" spans="1:18" hidden="1" x14ac:dyDescent="0.25">
      <c r="A28" s="23">
        <v>25649</v>
      </c>
      <c r="B28" s="7" t="s">
        <v>147</v>
      </c>
      <c r="C28" s="24">
        <v>45780</v>
      </c>
      <c r="D28" s="7" t="s">
        <v>23</v>
      </c>
      <c r="E28" s="7">
        <v>15000</v>
      </c>
      <c r="F28" s="7"/>
      <c r="G28" s="7" t="s">
        <v>31</v>
      </c>
      <c r="H28" s="7" t="s">
        <v>32</v>
      </c>
      <c r="I28" s="7">
        <v>5</v>
      </c>
      <c r="J28" s="7" t="s">
        <v>49</v>
      </c>
      <c r="K28" s="7" t="s">
        <v>57</v>
      </c>
      <c r="L28" s="7"/>
      <c r="M28" s="7"/>
      <c r="N28" s="7"/>
      <c r="O28" s="6">
        <v>0.43055555555555558</v>
      </c>
      <c r="P28" s="6">
        <v>0.46249999999999997</v>
      </c>
      <c r="Q28" s="6">
        <f t="shared" si="0"/>
        <v>3.1944444444444386E-2</v>
      </c>
      <c r="R28" s="24"/>
    </row>
    <row r="29" spans="1:18" hidden="1" x14ac:dyDescent="0.25">
      <c r="A29" s="23">
        <v>25650</v>
      </c>
      <c r="B29" s="7" t="s">
        <v>45</v>
      </c>
      <c r="C29" s="24">
        <v>45780</v>
      </c>
      <c r="D29" s="7" t="s">
        <v>23</v>
      </c>
      <c r="E29" s="7">
        <v>15000</v>
      </c>
      <c r="F29" s="7"/>
      <c r="G29" s="7" t="s">
        <v>31</v>
      </c>
      <c r="H29" s="7" t="s">
        <v>32</v>
      </c>
      <c r="I29" s="7">
        <v>13</v>
      </c>
      <c r="J29" s="7" t="s">
        <v>55</v>
      </c>
      <c r="K29" s="7" t="s">
        <v>54</v>
      </c>
      <c r="L29" s="7"/>
      <c r="M29" s="7"/>
      <c r="N29" s="7"/>
      <c r="O29" s="6">
        <v>0.42708333333333331</v>
      </c>
      <c r="P29" s="6">
        <v>0.46527777777777773</v>
      </c>
      <c r="Q29" s="6">
        <f t="shared" si="0"/>
        <v>3.819444444444442E-2</v>
      </c>
      <c r="R29" s="24"/>
    </row>
    <row r="30" spans="1:18" hidden="1" x14ac:dyDescent="0.25">
      <c r="A30" s="23">
        <v>25651</v>
      </c>
      <c r="B30" s="7" t="s">
        <v>78</v>
      </c>
      <c r="C30" s="24">
        <v>45780</v>
      </c>
      <c r="D30" s="7"/>
      <c r="E30" s="7"/>
      <c r="F30" s="7"/>
      <c r="G30" s="7"/>
      <c r="H30" s="7" t="s">
        <v>43</v>
      </c>
      <c r="I30" s="7">
        <v>7</v>
      </c>
      <c r="J30" s="7" t="s">
        <v>44</v>
      </c>
      <c r="K30" s="41" t="s">
        <v>148</v>
      </c>
      <c r="L30" s="7" t="s">
        <v>149</v>
      </c>
      <c r="M30" s="7"/>
      <c r="N30" s="7"/>
      <c r="O30" s="6">
        <v>0.375</v>
      </c>
      <c r="P30" s="6">
        <v>0.58333333333333337</v>
      </c>
      <c r="Q30" s="6">
        <f t="shared" si="0"/>
        <v>0.20833333333333337</v>
      </c>
      <c r="R30" s="24" t="s">
        <v>134</v>
      </c>
    </row>
    <row r="31" spans="1:18" hidden="1" x14ac:dyDescent="0.25">
      <c r="A31" s="23">
        <v>25652</v>
      </c>
      <c r="B31" s="7" t="s">
        <v>150</v>
      </c>
      <c r="C31" s="24">
        <v>45780</v>
      </c>
      <c r="D31" s="7" t="s">
        <v>24</v>
      </c>
      <c r="E31" s="7">
        <v>10790</v>
      </c>
      <c r="F31" s="7"/>
      <c r="G31" s="7" t="s">
        <v>151</v>
      </c>
      <c r="H31" s="7" t="s">
        <v>43</v>
      </c>
      <c r="I31" s="7">
        <v>2</v>
      </c>
      <c r="J31" s="7" t="s">
        <v>39</v>
      </c>
      <c r="K31" s="7" t="s">
        <v>64</v>
      </c>
      <c r="L31" s="7" t="s">
        <v>65</v>
      </c>
      <c r="M31" s="7"/>
      <c r="N31" s="7"/>
      <c r="O31" s="6">
        <v>0.35416666666666669</v>
      </c>
      <c r="P31" s="28"/>
      <c r="Q31" s="6">
        <f t="shared" si="0"/>
        <v>-0.35416666666666669</v>
      </c>
      <c r="R31" s="24"/>
    </row>
    <row r="32" spans="1:18" hidden="1" x14ac:dyDescent="0.25">
      <c r="A32" s="23">
        <v>25653</v>
      </c>
      <c r="B32" s="7" t="s">
        <v>152</v>
      </c>
      <c r="C32" s="24">
        <v>45781</v>
      </c>
      <c r="D32" s="7"/>
      <c r="E32" s="7"/>
      <c r="F32" s="7"/>
      <c r="G32" s="7"/>
      <c r="H32" s="7" t="s">
        <v>42</v>
      </c>
      <c r="I32" s="7">
        <v>1</v>
      </c>
      <c r="J32" s="7" t="s">
        <v>39</v>
      </c>
      <c r="K32" s="7" t="s">
        <v>57</v>
      </c>
      <c r="L32" s="7"/>
      <c r="M32" s="7"/>
      <c r="N32" s="7"/>
      <c r="O32" s="6">
        <v>0.35416666666666669</v>
      </c>
      <c r="P32" s="6">
        <v>0.4465277777777778</v>
      </c>
      <c r="Q32" s="6">
        <f t="shared" si="0"/>
        <v>9.2361111111111116E-2</v>
      </c>
      <c r="R32" s="24"/>
    </row>
    <row r="33" spans="1:18" hidden="1" x14ac:dyDescent="0.25">
      <c r="A33" s="23">
        <v>25654</v>
      </c>
      <c r="B33" s="7" t="s">
        <v>89</v>
      </c>
      <c r="C33" s="24">
        <v>45781</v>
      </c>
      <c r="D33" s="7"/>
      <c r="E33" s="7"/>
      <c r="F33" s="7"/>
      <c r="G33" s="7"/>
      <c r="H33" s="7" t="s">
        <v>43</v>
      </c>
      <c r="I33" s="7">
        <v>7</v>
      </c>
      <c r="J33" s="7" t="s">
        <v>44</v>
      </c>
      <c r="K33" s="7" t="s">
        <v>68</v>
      </c>
      <c r="L33" s="7" t="s">
        <v>54</v>
      </c>
      <c r="M33" s="7" t="s">
        <v>65</v>
      </c>
      <c r="N33" s="7" t="s">
        <v>64</v>
      </c>
      <c r="O33" s="6">
        <v>0.33333333333333331</v>
      </c>
      <c r="P33" s="6">
        <v>0.66666666666666663</v>
      </c>
      <c r="Q33" s="6">
        <f t="shared" si="0"/>
        <v>0.33333333333333331</v>
      </c>
      <c r="R33" s="24"/>
    </row>
    <row r="34" spans="1:18" hidden="1" x14ac:dyDescent="0.25">
      <c r="A34" s="23">
        <v>25655</v>
      </c>
      <c r="B34" s="7" t="s">
        <v>48</v>
      </c>
      <c r="C34" s="24">
        <v>45782</v>
      </c>
      <c r="D34" s="7" t="s">
        <v>23</v>
      </c>
      <c r="E34" s="7">
        <v>16750</v>
      </c>
      <c r="F34" s="7"/>
      <c r="G34" s="7" t="s">
        <v>33</v>
      </c>
      <c r="H34" s="7" t="s">
        <v>32</v>
      </c>
      <c r="I34" s="7">
        <v>6</v>
      </c>
      <c r="J34" s="7" t="s">
        <v>56</v>
      </c>
      <c r="K34" s="7"/>
      <c r="L34" s="7"/>
      <c r="M34" s="7"/>
      <c r="N34" s="7"/>
      <c r="O34" s="6">
        <v>0.38680555555555557</v>
      </c>
      <c r="P34" s="6">
        <v>0.41805555555555557</v>
      </c>
      <c r="Q34" s="6">
        <f t="shared" si="0"/>
        <v>3.125E-2</v>
      </c>
      <c r="R34" s="24"/>
    </row>
    <row r="35" spans="1:18" hidden="1" x14ac:dyDescent="0.25">
      <c r="A35" s="23">
        <v>25656</v>
      </c>
      <c r="B35" s="7" t="s">
        <v>48</v>
      </c>
      <c r="C35" s="24">
        <v>45782</v>
      </c>
      <c r="D35" s="7" t="s">
        <v>23</v>
      </c>
      <c r="E35" s="7">
        <v>16730</v>
      </c>
      <c r="F35" s="7"/>
      <c r="G35" s="7" t="s">
        <v>33</v>
      </c>
      <c r="H35" s="7" t="s">
        <v>32</v>
      </c>
      <c r="I35" s="7">
        <v>6</v>
      </c>
      <c r="J35" s="7" t="s">
        <v>56</v>
      </c>
      <c r="K35" s="7"/>
      <c r="L35" s="7"/>
      <c r="M35" s="7"/>
      <c r="N35" s="7"/>
      <c r="O35" s="6">
        <v>0.52777777777777779</v>
      </c>
      <c r="P35" s="6">
        <v>0.55555555555555558</v>
      </c>
      <c r="Q35" s="6">
        <f t="shared" si="0"/>
        <v>2.777777777777779E-2</v>
      </c>
      <c r="R35" s="24"/>
    </row>
    <row r="36" spans="1:18" x14ac:dyDescent="0.25">
      <c r="A36" s="23">
        <v>25657</v>
      </c>
      <c r="B36" s="7" t="s">
        <v>48</v>
      </c>
      <c r="C36" s="24">
        <v>45783</v>
      </c>
      <c r="D36" s="7" t="s">
        <v>23</v>
      </c>
      <c r="E36" s="7">
        <v>17010</v>
      </c>
      <c r="F36" s="7"/>
      <c r="G36" s="7" t="s">
        <v>33</v>
      </c>
      <c r="H36" s="7" t="s">
        <v>32</v>
      </c>
      <c r="I36" s="7">
        <v>6</v>
      </c>
      <c r="J36" s="7" t="s">
        <v>56</v>
      </c>
      <c r="K36" s="7"/>
      <c r="L36" s="7"/>
      <c r="M36" s="7"/>
      <c r="N36" s="7"/>
      <c r="O36" s="6">
        <v>0.2638888888888889</v>
      </c>
      <c r="P36" s="6">
        <v>0.28819444444444448</v>
      </c>
      <c r="Q36" s="6">
        <f t="shared" si="0"/>
        <v>2.430555555555558E-2</v>
      </c>
      <c r="R36" s="24"/>
    </row>
    <row r="37" spans="1:18" x14ac:dyDescent="0.25">
      <c r="A37" s="23">
        <v>25658</v>
      </c>
      <c r="B37" s="7" t="s">
        <v>48</v>
      </c>
      <c r="C37" s="24">
        <v>45783</v>
      </c>
      <c r="D37" s="7" t="s">
        <v>23</v>
      </c>
      <c r="E37" s="7">
        <v>16550</v>
      </c>
      <c r="F37" s="7"/>
      <c r="G37" s="7" t="s">
        <v>33</v>
      </c>
      <c r="H37" s="7" t="s">
        <v>32</v>
      </c>
      <c r="I37" s="7">
        <v>6</v>
      </c>
      <c r="J37" s="7" t="s">
        <v>56</v>
      </c>
      <c r="K37" s="7"/>
      <c r="L37" s="7"/>
      <c r="M37" s="7"/>
      <c r="N37" s="7"/>
      <c r="O37" s="6">
        <v>0.40486111111111112</v>
      </c>
      <c r="P37" s="6">
        <v>0.4284722222222222</v>
      </c>
      <c r="Q37" s="6">
        <f t="shared" si="0"/>
        <v>2.3611111111111083E-2</v>
      </c>
      <c r="R37" s="24"/>
    </row>
    <row r="38" spans="1:18" x14ac:dyDescent="0.25">
      <c r="A38" s="23">
        <v>25659</v>
      </c>
      <c r="B38" s="7" t="s">
        <v>48</v>
      </c>
      <c r="C38" s="24">
        <v>45783</v>
      </c>
      <c r="D38" s="7" t="s">
        <v>23</v>
      </c>
      <c r="E38" s="7">
        <v>17500</v>
      </c>
      <c r="F38" s="7"/>
      <c r="G38" s="7" t="s">
        <v>33</v>
      </c>
      <c r="H38" s="7" t="s">
        <v>32</v>
      </c>
      <c r="I38" s="7">
        <v>6</v>
      </c>
      <c r="J38" s="7" t="s">
        <v>56</v>
      </c>
      <c r="K38" s="7"/>
      <c r="L38" s="7"/>
      <c r="M38" s="7"/>
      <c r="N38" s="7"/>
      <c r="O38" s="6">
        <v>0.52916666666666667</v>
      </c>
      <c r="P38" s="6">
        <v>0.5541666666666667</v>
      </c>
      <c r="Q38" s="6">
        <f t="shared" si="0"/>
        <v>2.5000000000000022E-2</v>
      </c>
      <c r="R38" s="24"/>
    </row>
    <row r="39" spans="1:18" hidden="1" x14ac:dyDescent="0.25">
      <c r="A39" s="23">
        <v>25660</v>
      </c>
      <c r="B39" s="7" t="s">
        <v>38</v>
      </c>
      <c r="C39" s="24">
        <v>45782</v>
      </c>
      <c r="D39" s="7" t="s">
        <v>23</v>
      </c>
      <c r="E39" s="7">
        <v>5000</v>
      </c>
      <c r="F39" s="7"/>
      <c r="G39" s="7" t="s">
        <v>31</v>
      </c>
      <c r="H39" s="7" t="s">
        <v>32</v>
      </c>
      <c r="I39" s="7">
        <v>5</v>
      </c>
      <c r="J39" s="7" t="s">
        <v>34</v>
      </c>
      <c r="K39" s="7" t="s">
        <v>64</v>
      </c>
      <c r="L39" s="7"/>
      <c r="M39" s="7"/>
      <c r="N39" s="7"/>
      <c r="O39" s="6">
        <v>0.66319444444444442</v>
      </c>
      <c r="P39" s="6">
        <v>0.67013888888888884</v>
      </c>
      <c r="Q39" s="6">
        <f t="shared" si="0"/>
        <v>6.9444444444444198E-3</v>
      </c>
      <c r="R39" s="24"/>
    </row>
    <row r="40" spans="1:18" hidden="1" x14ac:dyDescent="0.25">
      <c r="A40" s="23">
        <v>25661</v>
      </c>
      <c r="B40" s="7" t="s">
        <v>40</v>
      </c>
      <c r="C40" s="24">
        <v>45782</v>
      </c>
      <c r="D40" s="7" t="s">
        <v>23</v>
      </c>
      <c r="E40" s="7">
        <v>4000</v>
      </c>
      <c r="F40" s="7"/>
      <c r="G40" s="7" t="s">
        <v>31</v>
      </c>
      <c r="H40" s="7" t="s">
        <v>32</v>
      </c>
      <c r="I40" s="7">
        <v>3</v>
      </c>
      <c r="J40" s="7" t="s">
        <v>39</v>
      </c>
      <c r="K40" s="7" t="s">
        <v>65</v>
      </c>
      <c r="L40" s="7"/>
      <c r="M40" s="7"/>
      <c r="N40" s="7"/>
      <c r="O40" s="6">
        <v>0.52777777777777779</v>
      </c>
      <c r="P40" s="6">
        <v>0.55277777777777781</v>
      </c>
      <c r="Q40" s="6">
        <f t="shared" si="0"/>
        <v>2.5000000000000022E-2</v>
      </c>
      <c r="R40" s="24"/>
    </row>
    <row r="41" spans="1:18" hidden="1" x14ac:dyDescent="0.25">
      <c r="A41" s="23">
        <v>25662</v>
      </c>
      <c r="B41" s="7" t="s">
        <v>45</v>
      </c>
      <c r="C41" s="24">
        <v>45782</v>
      </c>
      <c r="D41" s="7" t="s">
        <v>23</v>
      </c>
      <c r="E41" s="7">
        <v>15000</v>
      </c>
      <c r="F41" s="7"/>
      <c r="G41" s="7" t="s">
        <v>31</v>
      </c>
      <c r="H41" s="7" t="s">
        <v>32</v>
      </c>
      <c r="I41" s="7">
        <v>3</v>
      </c>
      <c r="J41" s="7" t="s">
        <v>39</v>
      </c>
      <c r="K41" s="7" t="s">
        <v>65</v>
      </c>
      <c r="L41" s="7"/>
      <c r="M41" s="7"/>
      <c r="N41" s="7"/>
      <c r="O41" s="6">
        <v>0.375</v>
      </c>
      <c r="P41" s="30">
        <v>0.33333333333333331</v>
      </c>
      <c r="Q41" s="6">
        <f t="shared" si="0"/>
        <v>-4.1666666666666685E-2</v>
      </c>
      <c r="R41" s="24"/>
    </row>
    <row r="42" spans="1:18" hidden="1" x14ac:dyDescent="0.25">
      <c r="A42" s="23">
        <v>25663</v>
      </c>
      <c r="B42" s="7" t="s">
        <v>41</v>
      </c>
      <c r="C42" s="24">
        <v>45782</v>
      </c>
      <c r="D42" s="7" t="s">
        <v>23</v>
      </c>
      <c r="E42" s="7">
        <v>7000</v>
      </c>
      <c r="F42" s="7"/>
      <c r="G42" s="7" t="s">
        <v>31</v>
      </c>
      <c r="H42" s="7" t="s">
        <v>32</v>
      </c>
      <c r="I42" s="7">
        <v>5</v>
      </c>
      <c r="J42" s="7" t="s">
        <v>34</v>
      </c>
      <c r="K42" s="7" t="s">
        <v>64</v>
      </c>
      <c r="L42" s="7"/>
      <c r="M42" s="7"/>
      <c r="N42" s="7"/>
      <c r="O42" s="6">
        <v>0.625</v>
      </c>
      <c r="P42" s="6">
        <v>0.63750000000000007</v>
      </c>
      <c r="Q42" s="6">
        <f t="shared" si="0"/>
        <v>1.2500000000000067E-2</v>
      </c>
      <c r="R42" s="24"/>
    </row>
    <row r="43" spans="1:18" hidden="1" x14ac:dyDescent="0.25">
      <c r="A43" s="23">
        <v>25664</v>
      </c>
      <c r="B43" s="7" t="s">
        <v>35</v>
      </c>
      <c r="C43" s="24">
        <v>45782</v>
      </c>
      <c r="D43" s="7" t="s">
        <v>23</v>
      </c>
      <c r="E43" s="7">
        <v>15000</v>
      </c>
      <c r="F43" s="7"/>
      <c r="G43" s="7" t="s">
        <v>31</v>
      </c>
      <c r="H43" s="7" t="s">
        <v>32</v>
      </c>
      <c r="I43" s="7">
        <v>6</v>
      </c>
      <c r="J43" s="7" t="s">
        <v>55</v>
      </c>
      <c r="K43" s="7"/>
      <c r="L43" s="7"/>
      <c r="M43" s="7"/>
      <c r="N43" s="7"/>
      <c r="O43" s="6">
        <v>0.34930555555555554</v>
      </c>
      <c r="P43" s="6">
        <v>0.38194444444444442</v>
      </c>
      <c r="Q43" s="6">
        <f t="shared" si="0"/>
        <v>3.2638888888888884E-2</v>
      </c>
      <c r="R43" s="24"/>
    </row>
    <row r="44" spans="1:18" hidden="1" x14ac:dyDescent="0.25">
      <c r="A44" s="23">
        <v>25665</v>
      </c>
      <c r="B44" s="7" t="s">
        <v>35</v>
      </c>
      <c r="C44" s="24">
        <v>45782</v>
      </c>
      <c r="D44" s="7" t="s">
        <v>23</v>
      </c>
      <c r="E44" s="7">
        <v>15000</v>
      </c>
      <c r="F44" s="7"/>
      <c r="G44" s="7" t="s">
        <v>31</v>
      </c>
      <c r="H44" s="7" t="s">
        <v>32</v>
      </c>
      <c r="I44" s="7">
        <v>6</v>
      </c>
      <c r="J44" s="7" t="s">
        <v>55</v>
      </c>
      <c r="K44" s="7"/>
      <c r="L44" s="7"/>
      <c r="M44" s="7"/>
      <c r="N44" s="7"/>
      <c r="O44" s="6">
        <v>0.43402777777777773</v>
      </c>
      <c r="P44" s="6">
        <v>0.48194444444444445</v>
      </c>
      <c r="Q44" s="6">
        <f t="shared" si="0"/>
        <v>4.7916666666666718E-2</v>
      </c>
      <c r="R44" s="24"/>
    </row>
    <row r="45" spans="1:18" hidden="1" x14ac:dyDescent="0.25">
      <c r="A45" s="23">
        <v>25666</v>
      </c>
      <c r="B45" s="7" t="s">
        <v>36</v>
      </c>
      <c r="C45" s="24">
        <v>45782</v>
      </c>
      <c r="D45" s="7" t="s">
        <v>24</v>
      </c>
      <c r="E45" s="7">
        <v>11230</v>
      </c>
      <c r="F45" s="7"/>
      <c r="G45" s="7" t="s">
        <v>37</v>
      </c>
      <c r="H45" s="7" t="s">
        <v>32</v>
      </c>
      <c r="I45" s="7">
        <v>5</v>
      </c>
      <c r="J45" s="7" t="s">
        <v>34</v>
      </c>
      <c r="K45" s="7" t="s">
        <v>64</v>
      </c>
      <c r="L45" s="7"/>
      <c r="M45" s="7"/>
      <c r="N45" s="7"/>
      <c r="O45" s="6">
        <v>0.39583333333333331</v>
      </c>
      <c r="P45" s="6">
        <v>0.66111111111111109</v>
      </c>
      <c r="Q45" s="6">
        <f t="shared" si="0"/>
        <v>0.26527777777777778</v>
      </c>
      <c r="R45" s="24"/>
    </row>
    <row r="46" spans="1:18" hidden="1" x14ac:dyDescent="0.25">
      <c r="A46" s="23">
        <v>25667</v>
      </c>
      <c r="B46" s="7" t="s">
        <v>153</v>
      </c>
      <c r="C46" s="24">
        <v>45782</v>
      </c>
      <c r="D46" s="7" t="s">
        <v>23</v>
      </c>
      <c r="E46" s="7">
        <v>8000</v>
      </c>
      <c r="F46" s="7"/>
      <c r="G46" s="7" t="s">
        <v>31</v>
      </c>
      <c r="H46" s="7" t="s">
        <v>32</v>
      </c>
      <c r="I46" s="7">
        <v>3</v>
      </c>
      <c r="J46" s="7" t="s">
        <v>39</v>
      </c>
      <c r="K46" s="7"/>
      <c r="L46" s="7"/>
      <c r="M46" s="7"/>
      <c r="N46" s="7"/>
      <c r="O46" s="6">
        <v>0.61805555555555558</v>
      </c>
      <c r="P46" s="6">
        <v>0.63888888888888895</v>
      </c>
      <c r="Q46" s="6">
        <f t="shared" si="0"/>
        <v>2.083333333333337E-2</v>
      </c>
      <c r="R46" s="24"/>
    </row>
    <row r="47" spans="1:18" x14ac:dyDescent="0.25">
      <c r="A47" s="23">
        <v>25669</v>
      </c>
      <c r="B47" s="7" t="s">
        <v>38</v>
      </c>
      <c r="C47" s="24">
        <v>45783</v>
      </c>
      <c r="D47" s="7" t="s">
        <v>23</v>
      </c>
      <c r="E47" s="7">
        <v>15000</v>
      </c>
      <c r="F47" s="7"/>
      <c r="G47" s="7" t="s">
        <v>31</v>
      </c>
      <c r="H47" s="7" t="s">
        <v>32</v>
      </c>
      <c r="I47" s="7">
        <v>13</v>
      </c>
      <c r="J47" s="7" t="s">
        <v>55</v>
      </c>
      <c r="K47" s="7"/>
      <c r="L47" s="7"/>
      <c r="M47" s="7"/>
      <c r="N47" s="7"/>
      <c r="O47" s="6">
        <v>0.67708333333333337</v>
      </c>
      <c r="P47" s="6">
        <v>0.70833333333333337</v>
      </c>
      <c r="Q47" s="6">
        <f t="shared" si="0"/>
        <v>3.125E-2</v>
      </c>
      <c r="R47" s="24"/>
    </row>
    <row r="48" spans="1:18" x14ac:dyDescent="0.25">
      <c r="A48" s="23">
        <v>25670</v>
      </c>
      <c r="B48" s="7" t="s">
        <v>40</v>
      </c>
      <c r="C48" s="24">
        <v>45783</v>
      </c>
      <c r="D48" s="7" t="s">
        <v>23</v>
      </c>
      <c r="E48" s="7">
        <v>10000</v>
      </c>
      <c r="F48" s="7"/>
      <c r="G48" s="7" t="s">
        <v>31</v>
      </c>
      <c r="H48" s="7" t="s">
        <v>32</v>
      </c>
      <c r="I48" s="7">
        <v>13</v>
      </c>
      <c r="J48" s="7" t="s">
        <v>55</v>
      </c>
      <c r="K48" s="7"/>
      <c r="L48" s="7"/>
      <c r="M48" s="7"/>
      <c r="N48" s="7"/>
      <c r="O48" s="6">
        <v>0.61805555555555558</v>
      </c>
      <c r="P48" s="6">
        <v>0.65972222222222221</v>
      </c>
      <c r="Q48" s="6">
        <f t="shared" si="0"/>
        <v>4.166666666666663E-2</v>
      </c>
      <c r="R48" s="24"/>
    </row>
    <row r="49" spans="1:18" x14ac:dyDescent="0.25">
      <c r="A49" s="23">
        <v>25671</v>
      </c>
      <c r="B49" s="7" t="s">
        <v>35</v>
      </c>
      <c r="C49" s="24">
        <v>45783</v>
      </c>
      <c r="D49" s="7" t="s">
        <v>23</v>
      </c>
      <c r="E49" s="7">
        <v>15000</v>
      </c>
      <c r="F49" s="7"/>
      <c r="G49" s="7" t="s">
        <v>31</v>
      </c>
      <c r="H49" s="7" t="s">
        <v>32</v>
      </c>
      <c r="I49" s="7">
        <v>5</v>
      </c>
      <c r="J49" s="7" t="s">
        <v>34</v>
      </c>
      <c r="K49" s="7"/>
      <c r="L49" s="7"/>
      <c r="M49" s="7"/>
      <c r="N49" s="7"/>
      <c r="O49" s="6">
        <v>0.34722222222222227</v>
      </c>
      <c r="P49" s="6">
        <v>0.37013888888888885</v>
      </c>
      <c r="Q49" s="6">
        <f t="shared" si="0"/>
        <v>2.2916666666666585E-2</v>
      </c>
      <c r="R49" s="24"/>
    </row>
    <row r="50" spans="1:18" x14ac:dyDescent="0.25">
      <c r="A50" s="23">
        <v>25672</v>
      </c>
      <c r="B50" s="7" t="s">
        <v>35</v>
      </c>
      <c r="C50" s="24">
        <v>45783</v>
      </c>
      <c r="D50" s="7" t="s">
        <v>23</v>
      </c>
      <c r="E50" s="7">
        <v>15000</v>
      </c>
      <c r="F50" s="7"/>
      <c r="G50" s="7" t="s">
        <v>31</v>
      </c>
      <c r="H50" s="7" t="s">
        <v>32</v>
      </c>
      <c r="I50" s="7">
        <v>5</v>
      </c>
      <c r="J50" s="7" t="s">
        <v>34</v>
      </c>
      <c r="K50" s="7"/>
      <c r="L50" s="7"/>
      <c r="M50" s="7"/>
      <c r="N50" s="7"/>
      <c r="O50" s="6">
        <v>0.67361111111111116</v>
      </c>
      <c r="P50" s="6">
        <v>0.69097222222222221</v>
      </c>
      <c r="Q50" s="6">
        <f t="shared" si="0"/>
        <v>1.7361111111111049E-2</v>
      </c>
      <c r="R50" s="24"/>
    </row>
    <row r="51" spans="1:18" x14ac:dyDescent="0.25">
      <c r="A51" s="23">
        <v>25673</v>
      </c>
      <c r="B51" s="7" t="s">
        <v>52</v>
      </c>
      <c r="C51" s="24">
        <v>45783</v>
      </c>
      <c r="D51" s="7" t="s">
        <v>23</v>
      </c>
      <c r="E51" s="7">
        <v>15000</v>
      </c>
      <c r="F51" s="7"/>
      <c r="G51" s="7" t="s">
        <v>31</v>
      </c>
      <c r="H51" s="7" t="s">
        <v>32</v>
      </c>
      <c r="I51" s="7">
        <v>13</v>
      </c>
      <c r="J51" s="7" t="s">
        <v>55</v>
      </c>
      <c r="K51" s="7"/>
      <c r="L51" s="7"/>
      <c r="M51" s="7"/>
      <c r="N51" s="7"/>
      <c r="O51" s="6">
        <v>0.45833333333333331</v>
      </c>
      <c r="P51" s="6">
        <v>0.5</v>
      </c>
      <c r="Q51" s="6">
        <f t="shared" si="0"/>
        <v>4.1666666666666685E-2</v>
      </c>
      <c r="R51" s="24"/>
    </row>
    <row r="52" spans="1:18" x14ac:dyDescent="0.25">
      <c r="A52" s="23">
        <v>25674</v>
      </c>
      <c r="B52" s="7" t="s">
        <v>52</v>
      </c>
      <c r="C52" s="24">
        <v>45783</v>
      </c>
      <c r="D52" s="7" t="s">
        <v>23</v>
      </c>
      <c r="E52" s="7">
        <v>15000</v>
      </c>
      <c r="F52" s="7"/>
      <c r="G52" s="7" t="s">
        <v>31</v>
      </c>
      <c r="H52" s="7" t="s">
        <v>32</v>
      </c>
      <c r="I52" s="7">
        <v>13</v>
      </c>
      <c r="J52" s="7" t="s">
        <v>55</v>
      </c>
      <c r="K52" s="7"/>
      <c r="L52" s="7"/>
      <c r="M52" s="7"/>
      <c r="N52" s="7"/>
      <c r="O52" s="6">
        <v>0.54513888888888895</v>
      </c>
      <c r="P52" s="6">
        <v>0.58333333333333337</v>
      </c>
      <c r="Q52" s="6">
        <f t="shared" si="0"/>
        <v>3.819444444444442E-2</v>
      </c>
      <c r="R52" s="24"/>
    </row>
    <row r="53" spans="1:18" x14ac:dyDescent="0.25">
      <c r="A53" s="23">
        <v>25675</v>
      </c>
      <c r="B53" s="7" t="s">
        <v>71</v>
      </c>
      <c r="C53" s="24">
        <v>45783</v>
      </c>
      <c r="D53" s="7" t="s">
        <v>23</v>
      </c>
      <c r="E53" s="7">
        <v>15000</v>
      </c>
      <c r="F53" s="7"/>
      <c r="G53" s="7" t="s">
        <v>31</v>
      </c>
      <c r="H53" s="7" t="s">
        <v>32</v>
      </c>
      <c r="I53" s="7">
        <v>5</v>
      </c>
      <c r="J53" s="7" t="s">
        <v>34</v>
      </c>
      <c r="K53" s="7"/>
      <c r="L53" s="7"/>
      <c r="M53" s="7"/>
      <c r="N53" s="7"/>
      <c r="O53" s="6">
        <v>0.53680555555555554</v>
      </c>
      <c r="P53" s="6">
        <v>0.56944444444444442</v>
      </c>
      <c r="Q53" s="6">
        <f t="shared" si="0"/>
        <v>3.2638888888888884E-2</v>
      </c>
      <c r="R53" s="24"/>
    </row>
    <row r="54" spans="1:18" x14ac:dyDescent="0.25">
      <c r="A54" s="23">
        <v>25676</v>
      </c>
      <c r="B54" s="7" t="s">
        <v>89</v>
      </c>
      <c r="C54" s="24">
        <v>45783</v>
      </c>
      <c r="D54" s="7"/>
      <c r="E54" s="7"/>
      <c r="F54" s="7"/>
      <c r="G54" s="7"/>
      <c r="H54" s="7" t="s">
        <v>43</v>
      </c>
      <c r="I54" s="7">
        <v>2</v>
      </c>
      <c r="J54" s="7" t="s">
        <v>39</v>
      </c>
      <c r="K54" s="7" t="s">
        <v>69</v>
      </c>
      <c r="L54" s="7" t="s">
        <v>54</v>
      </c>
      <c r="M54" s="7" t="s">
        <v>57</v>
      </c>
      <c r="N54" s="7"/>
      <c r="O54" s="6">
        <v>0.33333333333333331</v>
      </c>
      <c r="P54" s="6">
        <v>0.66666666666666663</v>
      </c>
      <c r="Q54" s="6">
        <f t="shared" si="0"/>
        <v>0.33333333333333331</v>
      </c>
      <c r="R54" s="24" t="s">
        <v>134</v>
      </c>
    </row>
    <row r="55" spans="1:18" x14ac:dyDescent="0.25">
      <c r="A55" s="23">
        <v>25677</v>
      </c>
      <c r="B55" s="7" t="s">
        <v>78</v>
      </c>
      <c r="C55" s="24">
        <v>45783</v>
      </c>
      <c r="D55" s="7"/>
      <c r="E55" s="7"/>
      <c r="F55" s="7"/>
      <c r="G55" s="7"/>
      <c r="H55" s="7" t="s">
        <v>43</v>
      </c>
      <c r="I55" s="7">
        <v>7</v>
      </c>
      <c r="J55" s="7" t="s">
        <v>44</v>
      </c>
      <c r="K55" s="7" t="s">
        <v>149</v>
      </c>
      <c r="L55" s="7"/>
      <c r="M55" s="7"/>
      <c r="N55" s="7"/>
      <c r="O55" s="6">
        <v>0.375</v>
      </c>
      <c r="P55" s="6">
        <v>0.64583333333333337</v>
      </c>
      <c r="Q55" s="6">
        <f t="shared" si="0"/>
        <v>0.27083333333333337</v>
      </c>
      <c r="R55" s="24"/>
    </row>
    <row r="56" spans="1:18" x14ac:dyDescent="0.25">
      <c r="A56" s="23">
        <v>25678</v>
      </c>
      <c r="B56" s="7" t="s">
        <v>48</v>
      </c>
      <c r="C56" s="24">
        <v>45784</v>
      </c>
      <c r="D56" s="7" t="s">
        <v>23</v>
      </c>
      <c r="E56" s="7">
        <v>16560</v>
      </c>
      <c r="F56" s="7"/>
      <c r="G56" s="7" t="s">
        <v>33</v>
      </c>
      <c r="H56" s="7" t="s">
        <v>32</v>
      </c>
      <c r="I56" s="7">
        <v>6</v>
      </c>
      <c r="J56" s="7" t="s">
        <v>56</v>
      </c>
      <c r="K56" s="7"/>
      <c r="L56" s="7"/>
      <c r="M56" s="7"/>
      <c r="N56" s="7"/>
      <c r="O56" s="6">
        <v>0.7284722222222223</v>
      </c>
      <c r="P56" s="6">
        <v>0.75694444444444453</v>
      </c>
      <c r="Q56" s="6">
        <f t="shared" si="0"/>
        <v>2.8472222222222232E-2</v>
      </c>
      <c r="R56" s="24"/>
    </row>
    <row r="57" spans="1:18" x14ac:dyDescent="0.25">
      <c r="A57" s="23">
        <v>25679</v>
      </c>
      <c r="B57" s="7" t="s">
        <v>48</v>
      </c>
      <c r="C57" s="24">
        <v>45784</v>
      </c>
      <c r="D57" s="7" t="s">
        <v>23</v>
      </c>
      <c r="E57" s="7">
        <v>16580</v>
      </c>
      <c r="F57" s="7"/>
      <c r="G57" s="7" t="s">
        <v>33</v>
      </c>
      <c r="H57" s="7" t="s">
        <v>32</v>
      </c>
      <c r="I57" s="7">
        <v>6</v>
      </c>
      <c r="J57" s="7" t="s">
        <v>56</v>
      </c>
      <c r="K57" s="7"/>
      <c r="L57" s="7"/>
      <c r="M57" s="7"/>
      <c r="N57" s="7"/>
      <c r="O57" s="6">
        <v>0.37777777777777777</v>
      </c>
      <c r="P57" s="6">
        <v>0.40625</v>
      </c>
      <c r="Q57" s="6">
        <f t="shared" si="0"/>
        <v>2.8472222222222232E-2</v>
      </c>
      <c r="R57" s="24"/>
    </row>
    <row r="58" spans="1:18" x14ac:dyDescent="0.25">
      <c r="A58" s="23">
        <v>25684</v>
      </c>
      <c r="B58" s="7" t="s">
        <v>48</v>
      </c>
      <c r="C58" s="24">
        <v>45784</v>
      </c>
      <c r="D58" s="7" t="s">
        <v>23</v>
      </c>
      <c r="E58" s="7">
        <v>16500</v>
      </c>
      <c r="F58" s="7"/>
      <c r="G58" s="7" t="s">
        <v>33</v>
      </c>
      <c r="H58" s="7" t="s">
        <v>32</v>
      </c>
      <c r="I58" s="7">
        <v>6</v>
      </c>
      <c r="J58" s="7" t="s">
        <v>56</v>
      </c>
      <c r="K58" s="7"/>
      <c r="L58" s="7"/>
      <c r="M58" s="7"/>
      <c r="N58" s="7"/>
      <c r="O58" s="6">
        <v>0.49444444444444446</v>
      </c>
      <c r="P58" s="6">
        <v>0.52361111111111114</v>
      </c>
      <c r="Q58" s="6">
        <f t="shared" si="0"/>
        <v>2.9166666666666674E-2</v>
      </c>
      <c r="R58" s="24"/>
    </row>
    <row r="59" spans="1:18" x14ac:dyDescent="0.25">
      <c r="A59" s="23">
        <v>25685</v>
      </c>
      <c r="B59" s="7" t="s">
        <v>48</v>
      </c>
      <c r="C59" s="24">
        <v>45783</v>
      </c>
      <c r="D59" s="7" t="s">
        <v>23</v>
      </c>
      <c r="E59" s="7">
        <v>16760</v>
      </c>
      <c r="F59" s="7"/>
      <c r="G59" s="7" t="s">
        <v>33</v>
      </c>
      <c r="H59" s="7" t="s">
        <v>32</v>
      </c>
      <c r="I59" s="7">
        <v>6</v>
      </c>
      <c r="J59" s="7" t="s">
        <v>56</v>
      </c>
      <c r="K59" s="7"/>
      <c r="L59" s="7"/>
      <c r="M59" s="7"/>
      <c r="N59" s="7"/>
      <c r="O59" s="6">
        <v>0.68055555555555547</v>
      </c>
      <c r="P59" s="6">
        <v>0.71180555555555547</v>
      </c>
      <c r="Q59" s="6">
        <f t="shared" si="0"/>
        <v>3.125E-2</v>
      </c>
      <c r="R59" s="24"/>
    </row>
    <row r="60" spans="1:18" x14ac:dyDescent="0.25">
      <c r="A60" s="23">
        <v>25686</v>
      </c>
      <c r="B60" s="7" t="s">
        <v>38</v>
      </c>
      <c r="C60" s="24">
        <v>45784</v>
      </c>
      <c r="D60" s="7" t="s">
        <v>23</v>
      </c>
      <c r="E60" s="7">
        <v>15000</v>
      </c>
      <c r="F60" s="7"/>
      <c r="G60" s="7" t="s">
        <v>31</v>
      </c>
      <c r="H60" s="7" t="s">
        <v>32</v>
      </c>
      <c r="I60" s="7">
        <v>13</v>
      </c>
      <c r="J60" s="7" t="s">
        <v>55</v>
      </c>
      <c r="K60" s="7"/>
      <c r="L60" s="7"/>
      <c r="M60" s="7"/>
      <c r="N60" s="7"/>
      <c r="O60" s="7">
        <v>13.2</v>
      </c>
      <c r="P60" s="6">
        <v>0.58680555555555558</v>
      </c>
      <c r="Q60" s="6">
        <f t="shared" si="0"/>
        <v>-12.613194444444444</v>
      </c>
      <c r="R60" s="24"/>
    </row>
    <row r="61" spans="1:18" x14ac:dyDescent="0.25">
      <c r="A61" s="23">
        <v>25687</v>
      </c>
      <c r="B61" s="7" t="s">
        <v>40</v>
      </c>
      <c r="C61" s="24">
        <v>45784</v>
      </c>
      <c r="D61" s="7" t="s">
        <v>23</v>
      </c>
      <c r="E61" s="7">
        <v>10000</v>
      </c>
      <c r="F61" s="7"/>
      <c r="G61" s="7" t="s">
        <v>31</v>
      </c>
      <c r="H61" s="7" t="s">
        <v>32</v>
      </c>
      <c r="I61" s="7">
        <v>13</v>
      </c>
      <c r="J61" s="7" t="s">
        <v>55</v>
      </c>
      <c r="K61" s="7"/>
      <c r="L61" s="7"/>
      <c r="M61" s="7"/>
      <c r="N61" s="7"/>
      <c r="O61" s="6">
        <v>0.52361111111111114</v>
      </c>
      <c r="P61" s="6">
        <v>0.54166666666666663</v>
      </c>
      <c r="Q61" s="6">
        <f t="shared" si="0"/>
        <v>1.8055555555555491E-2</v>
      </c>
      <c r="R61" s="24"/>
    </row>
    <row r="62" spans="1:18" x14ac:dyDescent="0.25">
      <c r="A62" s="23">
        <v>25688</v>
      </c>
      <c r="B62" s="7" t="s">
        <v>61</v>
      </c>
      <c r="C62" s="24">
        <v>45784</v>
      </c>
      <c r="D62" s="7" t="s">
        <v>23</v>
      </c>
      <c r="E62" s="7">
        <v>15000</v>
      </c>
      <c r="F62" s="7"/>
      <c r="G62" s="7" t="s">
        <v>31</v>
      </c>
      <c r="H62" s="7" t="s">
        <v>32</v>
      </c>
      <c r="I62" s="7">
        <v>5</v>
      </c>
      <c r="J62" s="7" t="s">
        <v>34</v>
      </c>
      <c r="K62" s="7"/>
      <c r="L62" s="7"/>
      <c r="M62" s="7"/>
      <c r="N62" s="7"/>
      <c r="O62" s="6">
        <v>0.5</v>
      </c>
      <c r="P62" s="6">
        <v>0.51736111111111105</v>
      </c>
      <c r="Q62" s="6">
        <f t="shared" si="0"/>
        <v>1.7361111111111049E-2</v>
      </c>
      <c r="R62" s="24"/>
    </row>
    <row r="63" spans="1:18" x14ac:dyDescent="0.25">
      <c r="A63" s="23">
        <v>25691</v>
      </c>
      <c r="B63" s="7" t="s">
        <v>35</v>
      </c>
      <c r="C63" s="24">
        <v>45784</v>
      </c>
      <c r="D63" s="7" t="s">
        <v>23</v>
      </c>
      <c r="E63" s="7">
        <v>15000</v>
      </c>
      <c r="F63" s="7"/>
      <c r="G63" s="7" t="s">
        <v>31</v>
      </c>
      <c r="H63" s="7" t="s">
        <v>32</v>
      </c>
      <c r="I63" s="7">
        <v>13</v>
      </c>
      <c r="J63" s="7" t="s">
        <v>55</v>
      </c>
      <c r="K63" s="7"/>
      <c r="L63" s="7"/>
      <c r="M63" s="7"/>
      <c r="N63" s="7"/>
      <c r="O63" s="6">
        <v>0.33333333333333331</v>
      </c>
      <c r="P63" s="6">
        <v>0.3611111111111111</v>
      </c>
      <c r="Q63" s="6">
        <f t="shared" si="0"/>
        <v>2.777777777777779E-2</v>
      </c>
      <c r="R63" s="24"/>
    </row>
    <row r="64" spans="1:18" x14ac:dyDescent="0.25">
      <c r="A64" s="23">
        <v>25692</v>
      </c>
      <c r="B64" s="7" t="s">
        <v>52</v>
      </c>
      <c r="C64" s="24">
        <v>45784</v>
      </c>
      <c r="D64" s="7" t="s">
        <v>23</v>
      </c>
      <c r="E64" s="7">
        <v>15000</v>
      </c>
      <c r="F64" s="7"/>
      <c r="G64" s="7" t="s">
        <v>31</v>
      </c>
      <c r="H64" s="7" t="s">
        <v>32</v>
      </c>
      <c r="I64" s="7">
        <v>13</v>
      </c>
      <c r="J64" s="7" t="s">
        <v>55</v>
      </c>
      <c r="K64" s="7"/>
      <c r="L64" s="7"/>
      <c r="M64" s="7"/>
      <c r="N64" s="7"/>
      <c r="O64" s="6">
        <v>0.43055555555555558</v>
      </c>
      <c r="P64" s="6">
        <v>0.4826388888888889</v>
      </c>
      <c r="Q64" s="6">
        <f t="shared" si="0"/>
        <v>5.2083333333333315E-2</v>
      </c>
      <c r="R64" s="24"/>
    </row>
    <row r="65" spans="1:18" x14ac:dyDescent="0.25">
      <c r="A65" s="23">
        <v>25694</v>
      </c>
      <c r="B65" s="7" t="s">
        <v>154</v>
      </c>
      <c r="C65" s="24">
        <v>45784</v>
      </c>
      <c r="D65" s="7" t="s">
        <v>23</v>
      </c>
      <c r="E65" s="7">
        <v>15000</v>
      </c>
      <c r="F65" s="7"/>
      <c r="G65" s="7" t="s">
        <v>31</v>
      </c>
      <c r="H65" s="7" t="s">
        <v>32</v>
      </c>
      <c r="I65" s="7">
        <v>5</v>
      </c>
      <c r="J65" s="7" t="s">
        <v>34</v>
      </c>
      <c r="K65" s="7"/>
      <c r="L65" s="7"/>
      <c r="M65" s="7"/>
      <c r="N65" s="7"/>
      <c r="O65" s="6">
        <v>0.65277777777777779</v>
      </c>
      <c r="P65" s="6">
        <v>0.67569444444444438</v>
      </c>
      <c r="Q65" s="6">
        <f t="shared" si="0"/>
        <v>2.2916666666666585E-2</v>
      </c>
      <c r="R65" s="24"/>
    </row>
    <row r="66" spans="1:18" x14ac:dyDescent="0.25">
      <c r="A66" s="23">
        <v>25696</v>
      </c>
      <c r="B66" s="7" t="s">
        <v>84</v>
      </c>
      <c r="C66" s="24">
        <v>45784</v>
      </c>
      <c r="D66" s="7"/>
      <c r="E66" s="7"/>
      <c r="F66" s="7"/>
      <c r="G66" s="7" t="s">
        <v>31</v>
      </c>
      <c r="H66" s="7" t="s">
        <v>43</v>
      </c>
      <c r="I66" s="7">
        <v>2</v>
      </c>
      <c r="J66" s="7" t="s">
        <v>39</v>
      </c>
      <c r="K66" s="7" t="s">
        <v>63</v>
      </c>
      <c r="L66" s="7" t="s">
        <v>57</v>
      </c>
      <c r="M66" s="7"/>
      <c r="N66" s="7"/>
      <c r="O66" s="6">
        <v>0.4201388888888889</v>
      </c>
      <c r="P66" s="6">
        <v>0.47916666666666669</v>
      </c>
      <c r="Q66" s="6">
        <f t="shared" si="0"/>
        <v>5.902777777777779E-2</v>
      </c>
      <c r="R66" s="24"/>
    </row>
    <row r="67" spans="1:18" x14ac:dyDescent="0.25">
      <c r="A67" s="23">
        <v>25697</v>
      </c>
      <c r="B67" s="7" t="s">
        <v>78</v>
      </c>
      <c r="C67" s="24">
        <v>45784</v>
      </c>
      <c r="D67" s="7"/>
      <c r="E67" s="7"/>
      <c r="F67" s="7"/>
      <c r="G67" s="7" t="s">
        <v>155</v>
      </c>
      <c r="H67" s="7" t="s">
        <v>43</v>
      </c>
      <c r="I67" s="7">
        <v>2</v>
      </c>
      <c r="J67" s="7" t="s">
        <v>44</v>
      </c>
      <c r="K67" s="41" t="s">
        <v>62</v>
      </c>
      <c r="L67" s="7" t="s">
        <v>149</v>
      </c>
      <c r="M67" s="7"/>
      <c r="N67" s="7"/>
      <c r="O67" s="6">
        <v>0.375</v>
      </c>
      <c r="P67" s="6">
        <v>0.625</v>
      </c>
      <c r="Q67" s="6">
        <f>+P67-O67</f>
        <v>0.25</v>
      </c>
      <c r="R67" s="24" t="s">
        <v>134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31" t="s">
        <v>101</v>
      </c>
      <c r="B1" s="31" t="s">
        <v>102</v>
      </c>
      <c r="C1" s="31" t="s">
        <v>103</v>
      </c>
      <c r="D1" s="31" t="s">
        <v>104</v>
      </c>
      <c r="E1" s="31" t="s">
        <v>105</v>
      </c>
    </row>
    <row r="2" spans="1:5" x14ac:dyDescent="0.25">
      <c r="A2" s="32">
        <v>14</v>
      </c>
      <c r="B2" s="33" t="s">
        <v>106</v>
      </c>
      <c r="C2" s="34">
        <v>45771</v>
      </c>
      <c r="D2" s="35">
        <v>0.2886111111111111</v>
      </c>
      <c r="E2" s="36" t="s">
        <v>4</v>
      </c>
    </row>
    <row r="3" spans="1:5" x14ac:dyDescent="0.25">
      <c r="A3" s="32">
        <v>14</v>
      </c>
      <c r="B3" s="33" t="s">
        <v>106</v>
      </c>
      <c r="C3" s="34">
        <v>45771</v>
      </c>
      <c r="D3" s="35">
        <v>0.28868055555555555</v>
      </c>
      <c r="E3" s="36" t="s">
        <v>4</v>
      </c>
    </row>
    <row r="4" spans="1:5" x14ac:dyDescent="0.25">
      <c r="A4" s="32">
        <v>18</v>
      </c>
      <c r="B4" s="33" t="s">
        <v>107</v>
      </c>
      <c r="C4" s="34">
        <v>45771</v>
      </c>
      <c r="D4" s="35">
        <v>0.24379629629629629</v>
      </c>
      <c r="E4" s="36" t="s">
        <v>4</v>
      </c>
    </row>
    <row r="5" spans="1:5" x14ac:dyDescent="0.25">
      <c r="A5" s="32">
        <v>50</v>
      </c>
      <c r="B5" s="33" t="s">
        <v>108</v>
      </c>
      <c r="C5" s="34">
        <v>45771</v>
      </c>
      <c r="D5" s="35">
        <v>0.2462037037037037</v>
      </c>
      <c r="E5" s="36" t="s">
        <v>4</v>
      </c>
    </row>
    <row r="6" spans="1:5" x14ac:dyDescent="0.25">
      <c r="A6" s="32">
        <v>52</v>
      </c>
      <c r="B6" s="33" t="s">
        <v>109</v>
      </c>
      <c r="C6" s="34">
        <v>45771</v>
      </c>
      <c r="D6" s="35">
        <v>0.24393518518518517</v>
      </c>
      <c r="E6" s="36" t="s">
        <v>4</v>
      </c>
    </row>
    <row r="7" spans="1:5" x14ac:dyDescent="0.25">
      <c r="A7" s="32">
        <v>120</v>
      </c>
      <c r="B7" s="33" t="s">
        <v>110</v>
      </c>
      <c r="C7" s="34">
        <v>45771</v>
      </c>
      <c r="D7" s="35">
        <v>0.27960648148148148</v>
      </c>
      <c r="E7" s="36" t="s">
        <v>4</v>
      </c>
    </row>
    <row r="8" spans="1:5" x14ac:dyDescent="0.25">
      <c r="A8" s="32">
        <v>139</v>
      </c>
      <c r="B8" s="33" t="s">
        <v>111</v>
      </c>
      <c r="C8" s="34">
        <v>45771</v>
      </c>
      <c r="D8" s="35">
        <v>0.27505787037037038</v>
      </c>
      <c r="E8" s="36" t="s">
        <v>4</v>
      </c>
    </row>
    <row r="9" spans="1:5" x14ac:dyDescent="0.25">
      <c r="A9" s="32">
        <v>142</v>
      </c>
      <c r="B9" s="33" t="s">
        <v>112</v>
      </c>
      <c r="C9" s="34">
        <v>45771</v>
      </c>
      <c r="D9" s="35">
        <v>0.36299768518518516</v>
      </c>
      <c r="E9" s="36" t="s">
        <v>4</v>
      </c>
    </row>
    <row r="10" spans="1:5" x14ac:dyDescent="0.25">
      <c r="A10" s="32">
        <v>159</v>
      </c>
      <c r="B10" s="33" t="s">
        <v>113</v>
      </c>
      <c r="C10" s="34">
        <v>45771</v>
      </c>
      <c r="D10" s="35">
        <v>0.37177083333333333</v>
      </c>
      <c r="E10" s="36" t="s">
        <v>4</v>
      </c>
    </row>
    <row r="11" spans="1:5" x14ac:dyDescent="0.25">
      <c r="A11" s="32">
        <v>168</v>
      </c>
      <c r="B11" s="33" t="s">
        <v>114</v>
      </c>
      <c r="C11" s="34">
        <v>45771</v>
      </c>
      <c r="D11" s="35">
        <v>0.23880787037037038</v>
      </c>
      <c r="E11" s="36" t="s">
        <v>4</v>
      </c>
    </row>
    <row r="12" spans="1:5" x14ac:dyDescent="0.25">
      <c r="A12" s="32">
        <v>170</v>
      </c>
      <c r="B12" s="33" t="s">
        <v>115</v>
      </c>
      <c r="C12" s="34">
        <v>45771</v>
      </c>
      <c r="D12" s="35">
        <v>0.29906250000000001</v>
      </c>
      <c r="E12" s="36" t="s">
        <v>4</v>
      </c>
    </row>
    <row r="13" spans="1:5" x14ac:dyDescent="0.25">
      <c r="A13" s="32">
        <v>175</v>
      </c>
      <c r="B13" s="33" t="s">
        <v>116</v>
      </c>
      <c r="C13" s="34">
        <v>45771</v>
      </c>
      <c r="D13" s="35">
        <v>0.24741898148148148</v>
      </c>
      <c r="E13" s="36" t="s">
        <v>4</v>
      </c>
    </row>
    <row r="14" spans="1:5" x14ac:dyDescent="0.25">
      <c r="A14" s="32">
        <v>177</v>
      </c>
      <c r="B14" s="33" t="s">
        <v>117</v>
      </c>
      <c r="C14" s="34">
        <v>45771</v>
      </c>
      <c r="D14" s="35">
        <v>0.29444444444444445</v>
      </c>
      <c r="E14" s="36" t="s">
        <v>4</v>
      </c>
    </row>
    <row r="15" spans="1:5" x14ac:dyDescent="0.25">
      <c r="A15" s="32">
        <v>180</v>
      </c>
      <c r="B15" s="33" t="s">
        <v>118</v>
      </c>
      <c r="C15" s="34">
        <v>45771</v>
      </c>
      <c r="D15" s="35">
        <v>0.28980324074074076</v>
      </c>
      <c r="E15" s="36" t="s">
        <v>4</v>
      </c>
    </row>
    <row r="16" spans="1:5" x14ac:dyDescent="0.25">
      <c r="A16" s="32">
        <v>184</v>
      </c>
      <c r="B16" s="33" t="s">
        <v>119</v>
      </c>
      <c r="C16" s="34">
        <v>45771</v>
      </c>
      <c r="D16" s="35">
        <v>0.27537037037037038</v>
      </c>
      <c r="E16" s="36" t="s">
        <v>4</v>
      </c>
    </row>
    <row r="17" spans="1:5" x14ac:dyDescent="0.25">
      <c r="A17" s="32">
        <v>186</v>
      </c>
      <c r="B17" s="33" t="s">
        <v>120</v>
      </c>
      <c r="C17" s="34">
        <v>45771</v>
      </c>
      <c r="D17" s="35">
        <v>0.23971064814814816</v>
      </c>
      <c r="E17" s="36" t="s">
        <v>4</v>
      </c>
    </row>
    <row r="18" spans="1:5" x14ac:dyDescent="0.25">
      <c r="A18" s="32">
        <v>188</v>
      </c>
      <c r="B18" s="33" t="s">
        <v>121</v>
      </c>
      <c r="C18" s="34">
        <v>45771</v>
      </c>
      <c r="D18" s="35">
        <v>0.24298611111111112</v>
      </c>
      <c r="E18" s="36" t="s">
        <v>4</v>
      </c>
    </row>
    <row r="19" spans="1:5" x14ac:dyDescent="0.25">
      <c r="A19" s="32">
        <v>190</v>
      </c>
      <c r="B19" s="33" t="s">
        <v>122</v>
      </c>
      <c r="C19" s="34">
        <v>45771</v>
      </c>
      <c r="D19" s="35">
        <v>0.23261574074074073</v>
      </c>
      <c r="E19" s="36" t="s">
        <v>4</v>
      </c>
    </row>
    <row r="20" spans="1:5" x14ac:dyDescent="0.25">
      <c r="A20" s="32">
        <v>190</v>
      </c>
      <c r="B20" s="33" t="s">
        <v>122</v>
      </c>
      <c r="C20" s="34">
        <v>45771</v>
      </c>
      <c r="D20" s="35">
        <v>0.23267361111111112</v>
      </c>
      <c r="E20" s="36" t="s">
        <v>4</v>
      </c>
    </row>
    <row r="21" spans="1:5" x14ac:dyDescent="0.25">
      <c r="A21" s="32">
        <v>191</v>
      </c>
      <c r="B21" s="33" t="s">
        <v>123</v>
      </c>
      <c r="C21" s="34">
        <v>45771</v>
      </c>
      <c r="D21" s="35">
        <v>0.24587962962962964</v>
      </c>
      <c r="E21" s="36" t="s">
        <v>4</v>
      </c>
    </row>
    <row r="22" spans="1:5" x14ac:dyDescent="0.25">
      <c r="A22" s="32">
        <v>192</v>
      </c>
      <c r="B22" s="33" t="s">
        <v>124</v>
      </c>
      <c r="C22" s="34">
        <v>45771</v>
      </c>
      <c r="D22" s="35">
        <v>0.24730324074074075</v>
      </c>
      <c r="E22" s="36" t="s">
        <v>4</v>
      </c>
    </row>
    <row r="23" spans="1:5" x14ac:dyDescent="0.25">
      <c r="A23" s="32">
        <v>193</v>
      </c>
      <c r="B23" s="33" t="s">
        <v>125</v>
      </c>
      <c r="C23" s="34">
        <v>45771</v>
      </c>
      <c r="D23" s="35">
        <v>0.32329861111111113</v>
      </c>
      <c r="E23" s="36" t="s">
        <v>4</v>
      </c>
    </row>
    <row r="24" spans="1:5" x14ac:dyDescent="0.25">
      <c r="A24" s="32">
        <v>7</v>
      </c>
      <c r="B24" s="33" t="s">
        <v>126</v>
      </c>
      <c r="C24" s="34">
        <v>45771</v>
      </c>
      <c r="D24" s="35">
        <v>0.80106481481481484</v>
      </c>
      <c r="E24" s="37" t="s">
        <v>5</v>
      </c>
    </row>
    <row r="25" spans="1:5" x14ac:dyDescent="0.25">
      <c r="A25" s="32">
        <v>7</v>
      </c>
      <c r="B25" s="33" t="s">
        <v>126</v>
      </c>
      <c r="C25" s="34">
        <v>45771</v>
      </c>
      <c r="D25" s="35">
        <v>0.80112268518518515</v>
      </c>
      <c r="E25" s="37" t="s">
        <v>5</v>
      </c>
    </row>
    <row r="26" spans="1:5" x14ac:dyDescent="0.25">
      <c r="A26" s="32">
        <v>11</v>
      </c>
      <c r="B26" s="33" t="s">
        <v>127</v>
      </c>
      <c r="C26" s="34">
        <v>45771</v>
      </c>
      <c r="D26" s="35">
        <v>0.80192129629629627</v>
      </c>
      <c r="E26" s="37" t="s">
        <v>5</v>
      </c>
    </row>
    <row r="27" spans="1:5" x14ac:dyDescent="0.25">
      <c r="A27" s="32">
        <v>11</v>
      </c>
      <c r="B27" s="33" t="s">
        <v>127</v>
      </c>
      <c r="C27" s="34">
        <v>45771</v>
      </c>
      <c r="D27" s="35">
        <v>0.82303240740740746</v>
      </c>
      <c r="E27" s="37" t="s">
        <v>5</v>
      </c>
    </row>
    <row r="28" spans="1:5" x14ac:dyDescent="0.25">
      <c r="A28" s="32">
        <v>14</v>
      </c>
      <c r="B28" s="33" t="s">
        <v>106</v>
      </c>
      <c r="C28" s="34">
        <v>45771</v>
      </c>
      <c r="D28" s="35">
        <v>0.78575231481481478</v>
      </c>
      <c r="E28" s="37" t="s">
        <v>5</v>
      </c>
    </row>
    <row r="29" spans="1:5" x14ac:dyDescent="0.25">
      <c r="A29" s="32">
        <v>18</v>
      </c>
      <c r="B29" s="33" t="s">
        <v>107</v>
      </c>
      <c r="C29" s="34">
        <v>45771</v>
      </c>
      <c r="D29" s="35">
        <v>0.74906249999999996</v>
      </c>
      <c r="E29" s="37" t="s">
        <v>5</v>
      </c>
    </row>
    <row r="30" spans="1:5" x14ac:dyDescent="0.25">
      <c r="A30" s="32">
        <v>47</v>
      </c>
      <c r="B30" s="33" t="s">
        <v>128</v>
      </c>
      <c r="C30" s="34">
        <v>45771</v>
      </c>
      <c r="D30" s="35">
        <v>0.79769675925925931</v>
      </c>
      <c r="E30" s="37" t="s">
        <v>5</v>
      </c>
    </row>
    <row r="31" spans="1:5" x14ac:dyDescent="0.25">
      <c r="A31" s="32">
        <v>50</v>
      </c>
      <c r="B31" s="33" t="s">
        <v>108</v>
      </c>
      <c r="C31" s="34">
        <v>45771</v>
      </c>
      <c r="D31" s="35">
        <v>0.81803240740740746</v>
      </c>
      <c r="E31" s="37" t="s">
        <v>5</v>
      </c>
    </row>
    <row r="32" spans="1:5" x14ac:dyDescent="0.25">
      <c r="A32" s="32">
        <v>52</v>
      </c>
      <c r="B32" s="33" t="s">
        <v>109</v>
      </c>
      <c r="C32" s="34">
        <v>45771</v>
      </c>
      <c r="D32" s="35">
        <v>0.75390046296296298</v>
      </c>
      <c r="E32" s="37" t="s">
        <v>5</v>
      </c>
    </row>
    <row r="33" spans="1:5" x14ac:dyDescent="0.25">
      <c r="A33" s="32">
        <v>120</v>
      </c>
      <c r="B33" s="33" t="s">
        <v>110</v>
      </c>
      <c r="C33" s="34">
        <v>45771</v>
      </c>
      <c r="D33" s="35">
        <v>0.75083333333333335</v>
      </c>
      <c r="E33" s="37" t="s">
        <v>5</v>
      </c>
    </row>
    <row r="34" spans="1:5" x14ac:dyDescent="0.25">
      <c r="A34" s="32">
        <v>125</v>
      </c>
      <c r="B34" s="33" t="s">
        <v>129</v>
      </c>
      <c r="C34" s="34">
        <v>45771</v>
      </c>
      <c r="D34" s="35">
        <v>0.80442129629629633</v>
      </c>
      <c r="E34" s="37" t="s">
        <v>5</v>
      </c>
    </row>
    <row r="35" spans="1:5" x14ac:dyDescent="0.25">
      <c r="A35" s="32">
        <v>139</v>
      </c>
      <c r="B35" s="33" t="s">
        <v>111</v>
      </c>
      <c r="C35" s="34">
        <v>45771</v>
      </c>
      <c r="D35" s="35">
        <v>0.86587962962962961</v>
      </c>
      <c r="E35" s="37" t="s">
        <v>5</v>
      </c>
    </row>
    <row r="36" spans="1:5" x14ac:dyDescent="0.25">
      <c r="A36" s="32">
        <v>142</v>
      </c>
      <c r="B36" s="33" t="s">
        <v>112</v>
      </c>
      <c r="C36" s="34">
        <v>45771</v>
      </c>
      <c r="D36" s="35">
        <v>0.75289351851851849</v>
      </c>
      <c r="E36" s="37" t="s">
        <v>5</v>
      </c>
    </row>
    <row r="37" spans="1:5" x14ac:dyDescent="0.25">
      <c r="A37" s="32">
        <v>159</v>
      </c>
      <c r="B37" s="33" t="s">
        <v>113</v>
      </c>
      <c r="C37" s="34">
        <v>45771</v>
      </c>
      <c r="D37" s="35">
        <v>0.76329861111111108</v>
      </c>
      <c r="E37" s="37" t="s">
        <v>5</v>
      </c>
    </row>
    <row r="38" spans="1:5" x14ac:dyDescent="0.25">
      <c r="A38" s="32">
        <v>168</v>
      </c>
      <c r="B38" s="33" t="s">
        <v>114</v>
      </c>
      <c r="C38" s="34">
        <v>45771</v>
      </c>
      <c r="D38" s="35">
        <v>0.74946759259259255</v>
      </c>
      <c r="E38" s="37" t="s">
        <v>5</v>
      </c>
    </row>
    <row r="39" spans="1:5" x14ac:dyDescent="0.25">
      <c r="A39" s="32">
        <v>170</v>
      </c>
      <c r="B39" s="33" t="s">
        <v>115</v>
      </c>
      <c r="C39" s="34">
        <v>45771</v>
      </c>
      <c r="D39" s="35">
        <v>0.80064814814814811</v>
      </c>
      <c r="E39" s="37" t="s">
        <v>5</v>
      </c>
    </row>
    <row r="40" spans="1:5" x14ac:dyDescent="0.25">
      <c r="A40" s="32">
        <v>175</v>
      </c>
      <c r="B40" s="33" t="s">
        <v>116</v>
      </c>
      <c r="C40" s="34">
        <v>45771</v>
      </c>
      <c r="D40" s="35">
        <v>0.75127314814814816</v>
      </c>
      <c r="E40" s="37" t="s">
        <v>5</v>
      </c>
    </row>
    <row r="41" spans="1:5" x14ac:dyDescent="0.25">
      <c r="A41" s="32">
        <v>177</v>
      </c>
      <c r="B41" s="33" t="s">
        <v>117</v>
      </c>
      <c r="C41" s="34">
        <v>45771</v>
      </c>
      <c r="D41" s="35">
        <v>0.7185300925925926</v>
      </c>
      <c r="E41" s="37" t="s">
        <v>5</v>
      </c>
    </row>
    <row r="42" spans="1:5" x14ac:dyDescent="0.25">
      <c r="A42" s="32">
        <v>180</v>
      </c>
      <c r="B42" s="33" t="s">
        <v>118</v>
      </c>
      <c r="C42" s="34">
        <v>45771</v>
      </c>
      <c r="D42" s="35">
        <v>0.75020833333333337</v>
      </c>
      <c r="E42" s="37" t="s">
        <v>5</v>
      </c>
    </row>
    <row r="43" spans="1:5" x14ac:dyDescent="0.25">
      <c r="A43" s="32">
        <v>184</v>
      </c>
      <c r="B43" s="33" t="s">
        <v>119</v>
      </c>
      <c r="C43" s="34">
        <v>45771</v>
      </c>
      <c r="D43" s="35">
        <v>0.75155092592592587</v>
      </c>
      <c r="E43" s="37" t="s">
        <v>5</v>
      </c>
    </row>
    <row r="44" spans="1:5" x14ac:dyDescent="0.25">
      <c r="A44" s="32">
        <v>188</v>
      </c>
      <c r="B44" s="33" t="s">
        <v>121</v>
      </c>
      <c r="C44" s="34">
        <v>45771</v>
      </c>
      <c r="D44" s="35">
        <v>0.75012731481481476</v>
      </c>
      <c r="E44" s="37" t="s">
        <v>5</v>
      </c>
    </row>
    <row r="45" spans="1:5" x14ac:dyDescent="0.25">
      <c r="A45" s="32">
        <v>190</v>
      </c>
      <c r="B45" s="33" t="s">
        <v>122</v>
      </c>
      <c r="C45" s="34">
        <v>45771</v>
      </c>
      <c r="D45" s="35">
        <v>0.75005787037037042</v>
      </c>
      <c r="E45" s="37" t="s">
        <v>5</v>
      </c>
    </row>
    <row r="46" spans="1:5" x14ac:dyDescent="0.25">
      <c r="A46" s="32">
        <v>190</v>
      </c>
      <c r="B46" s="33" t="s">
        <v>122</v>
      </c>
      <c r="C46" s="34">
        <v>45771</v>
      </c>
      <c r="D46" s="35">
        <v>0.75141203703703707</v>
      </c>
      <c r="E46" s="37" t="s">
        <v>5</v>
      </c>
    </row>
    <row r="47" spans="1:5" x14ac:dyDescent="0.25">
      <c r="A47" s="32">
        <v>190</v>
      </c>
      <c r="B47" s="33" t="s">
        <v>122</v>
      </c>
      <c r="C47" s="34">
        <v>45771</v>
      </c>
      <c r="D47" s="35">
        <v>0.75178240740740743</v>
      </c>
      <c r="E47" s="37" t="s">
        <v>5</v>
      </c>
    </row>
    <row r="48" spans="1:5" x14ac:dyDescent="0.25">
      <c r="A48" s="32">
        <v>191</v>
      </c>
      <c r="B48" s="33" t="s">
        <v>123</v>
      </c>
      <c r="C48" s="34">
        <v>45771</v>
      </c>
      <c r="D48" s="35">
        <v>0.8175810185185185</v>
      </c>
      <c r="E48" s="37" t="s">
        <v>5</v>
      </c>
    </row>
    <row r="49" spans="1:5" x14ac:dyDescent="0.25">
      <c r="A49" s="32">
        <v>192</v>
      </c>
      <c r="B49" s="33" t="s">
        <v>124</v>
      </c>
      <c r="C49" s="34">
        <v>45771</v>
      </c>
      <c r="D49" s="35">
        <v>0.76733796296296297</v>
      </c>
      <c r="E49" s="37" t="s">
        <v>5</v>
      </c>
    </row>
    <row r="50" spans="1:5" x14ac:dyDescent="0.25">
      <c r="A50" s="32">
        <v>193</v>
      </c>
      <c r="B50" s="33" t="s">
        <v>125</v>
      </c>
      <c r="C50" s="34">
        <v>45771</v>
      </c>
      <c r="D50" s="35">
        <v>0.71158564814814818</v>
      </c>
      <c r="E50" s="37" t="s">
        <v>5</v>
      </c>
    </row>
    <row r="51" spans="1:5" x14ac:dyDescent="0.25">
      <c r="A51" s="32">
        <v>7</v>
      </c>
      <c r="B51" s="33" t="s">
        <v>126</v>
      </c>
      <c r="C51" s="34">
        <v>45772</v>
      </c>
      <c r="D51" s="35">
        <v>0.26681712962962961</v>
      </c>
      <c r="E51" s="36" t="s">
        <v>4</v>
      </c>
    </row>
    <row r="52" spans="1:5" x14ac:dyDescent="0.25">
      <c r="A52" s="32">
        <v>14</v>
      </c>
      <c r="B52" s="33" t="s">
        <v>106</v>
      </c>
      <c r="C52" s="34">
        <v>45772</v>
      </c>
      <c r="D52" s="35">
        <v>0.27913194444444445</v>
      </c>
      <c r="E52" s="36" t="s">
        <v>4</v>
      </c>
    </row>
    <row r="53" spans="1:5" x14ac:dyDescent="0.25">
      <c r="A53" s="32">
        <v>15</v>
      </c>
      <c r="B53" s="33" t="s">
        <v>130</v>
      </c>
      <c r="C53" s="34">
        <v>45772</v>
      </c>
      <c r="D53" s="35">
        <v>0.27903935185185186</v>
      </c>
      <c r="E53" s="36" t="s">
        <v>4</v>
      </c>
    </row>
    <row r="54" spans="1:5" x14ac:dyDescent="0.25">
      <c r="A54" s="32">
        <v>18</v>
      </c>
      <c r="B54" s="33" t="s">
        <v>107</v>
      </c>
      <c r="C54" s="34">
        <v>45772</v>
      </c>
      <c r="D54" s="35">
        <v>0.25707175925925924</v>
      </c>
      <c r="E54" s="36" t="s">
        <v>4</v>
      </c>
    </row>
    <row r="55" spans="1:5" x14ac:dyDescent="0.25">
      <c r="A55" s="32">
        <v>22</v>
      </c>
      <c r="B55" s="33" t="s">
        <v>131</v>
      </c>
      <c r="C55" s="34">
        <v>45772</v>
      </c>
      <c r="D55" s="35">
        <v>0.37712962962962965</v>
      </c>
      <c r="E55" s="36" t="s">
        <v>4</v>
      </c>
    </row>
    <row r="56" spans="1:5" x14ac:dyDescent="0.25">
      <c r="A56" s="32">
        <v>47</v>
      </c>
      <c r="B56" s="33" t="s">
        <v>128</v>
      </c>
      <c r="C56" s="34">
        <v>45772</v>
      </c>
      <c r="D56" s="35">
        <v>0.37065972222222221</v>
      </c>
      <c r="E56" s="36" t="s">
        <v>4</v>
      </c>
    </row>
    <row r="57" spans="1:5" x14ac:dyDescent="0.25">
      <c r="A57" s="32">
        <v>50</v>
      </c>
      <c r="B57" s="33" t="s">
        <v>108</v>
      </c>
      <c r="C57" s="34">
        <v>45772</v>
      </c>
      <c r="D57" s="35">
        <v>0.25104166666666666</v>
      </c>
      <c r="E57" s="36" t="s">
        <v>4</v>
      </c>
    </row>
    <row r="58" spans="1:5" x14ac:dyDescent="0.25">
      <c r="A58" s="32">
        <v>52</v>
      </c>
      <c r="B58" s="33" t="s">
        <v>109</v>
      </c>
      <c r="C58" s="34">
        <v>45772</v>
      </c>
      <c r="D58" s="35">
        <v>0.25797453703703704</v>
      </c>
      <c r="E58" s="36" t="s">
        <v>4</v>
      </c>
    </row>
    <row r="59" spans="1:5" x14ac:dyDescent="0.25">
      <c r="A59" s="32">
        <v>120</v>
      </c>
      <c r="B59" s="33" t="s">
        <v>110</v>
      </c>
      <c r="C59" s="34">
        <v>45772</v>
      </c>
      <c r="D59" s="35">
        <v>0.2774537037037037</v>
      </c>
      <c r="E59" s="36" t="s">
        <v>4</v>
      </c>
    </row>
    <row r="60" spans="1:5" x14ac:dyDescent="0.25">
      <c r="A60" s="32">
        <v>125</v>
      </c>
      <c r="B60" s="33" t="s">
        <v>129</v>
      </c>
      <c r="C60" s="34">
        <v>45772</v>
      </c>
      <c r="D60" s="35">
        <v>0.37565972222222221</v>
      </c>
      <c r="E60" s="36" t="s">
        <v>4</v>
      </c>
    </row>
    <row r="61" spans="1:5" x14ac:dyDescent="0.25">
      <c r="A61" s="32">
        <v>139</v>
      </c>
      <c r="B61" s="33" t="s">
        <v>111</v>
      </c>
      <c r="C61" s="34">
        <v>45772</v>
      </c>
      <c r="D61" s="35">
        <v>0.28099537037037037</v>
      </c>
      <c r="E61" s="36" t="s">
        <v>4</v>
      </c>
    </row>
    <row r="62" spans="1:5" x14ac:dyDescent="0.25">
      <c r="A62" s="32">
        <v>142</v>
      </c>
      <c r="B62" s="33" t="s">
        <v>112</v>
      </c>
      <c r="C62" s="34">
        <v>45772</v>
      </c>
      <c r="D62" s="35">
        <v>0.35649305555555555</v>
      </c>
      <c r="E62" s="36" t="s">
        <v>4</v>
      </c>
    </row>
    <row r="63" spans="1:5" x14ac:dyDescent="0.25">
      <c r="A63" s="32">
        <v>159</v>
      </c>
      <c r="B63" s="33" t="s">
        <v>113</v>
      </c>
      <c r="C63" s="34">
        <v>45772</v>
      </c>
      <c r="D63" s="35">
        <v>0.37913194444444442</v>
      </c>
      <c r="E63" s="36" t="s">
        <v>4</v>
      </c>
    </row>
    <row r="64" spans="1:5" x14ac:dyDescent="0.25">
      <c r="A64" s="32">
        <v>168</v>
      </c>
      <c r="B64" s="33" t="s">
        <v>114</v>
      </c>
      <c r="C64" s="34">
        <v>45772</v>
      </c>
      <c r="D64" s="35">
        <v>0.25497685185185187</v>
      </c>
      <c r="E64" s="36" t="s">
        <v>4</v>
      </c>
    </row>
    <row r="65" spans="1:5" x14ac:dyDescent="0.25">
      <c r="A65" s="32">
        <v>170</v>
      </c>
      <c r="B65" s="33" t="s">
        <v>115</v>
      </c>
      <c r="C65" s="34">
        <v>45772</v>
      </c>
      <c r="D65" s="35">
        <v>0.32951388888888888</v>
      </c>
      <c r="E65" s="36" t="s">
        <v>4</v>
      </c>
    </row>
    <row r="66" spans="1:5" x14ac:dyDescent="0.25">
      <c r="A66" s="32">
        <v>175</v>
      </c>
      <c r="B66" s="33" t="s">
        <v>116</v>
      </c>
      <c r="C66" s="34">
        <v>45772</v>
      </c>
      <c r="D66" s="35">
        <v>0.25833333333333336</v>
      </c>
      <c r="E66" s="36" t="s">
        <v>4</v>
      </c>
    </row>
    <row r="67" spans="1:5" x14ac:dyDescent="0.25">
      <c r="A67" s="32">
        <v>177</v>
      </c>
      <c r="B67" s="33" t="s">
        <v>117</v>
      </c>
      <c r="C67" s="34">
        <v>45772</v>
      </c>
      <c r="D67" s="35">
        <v>0.29153935185185187</v>
      </c>
      <c r="E67" s="36" t="s">
        <v>4</v>
      </c>
    </row>
    <row r="68" spans="1:5" x14ac:dyDescent="0.25">
      <c r="A68" s="32">
        <v>180</v>
      </c>
      <c r="B68" s="33" t="s">
        <v>118</v>
      </c>
      <c r="C68" s="34">
        <v>45772</v>
      </c>
      <c r="D68" s="35">
        <v>0.27310185185185187</v>
      </c>
      <c r="E68" s="36" t="s">
        <v>4</v>
      </c>
    </row>
    <row r="69" spans="1:5" x14ac:dyDescent="0.25">
      <c r="A69" s="32">
        <v>184</v>
      </c>
      <c r="B69" s="33" t="s">
        <v>119</v>
      </c>
      <c r="C69" s="34">
        <v>45772</v>
      </c>
      <c r="D69" s="35">
        <v>0.28082175925925928</v>
      </c>
      <c r="E69" s="36" t="s">
        <v>4</v>
      </c>
    </row>
    <row r="70" spans="1:5" x14ac:dyDescent="0.25">
      <c r="A70" s="32">
        <v>186</v>
      </c>
      <c r="B70" s="33" t="s">
        <v>120</v>
      </c>
      <c r="C70" s="34">
        <v>45772</v>
      </c>
      <c r="D70" s="35">
        <v>0.2396875</v>
      </c>
      <c r="E70" s="36" t="s">
        <v>4</v>
      </c>
    </row>
    <row r="71" spans="1:5" x14ac:dyDescent="0.25">
      <c r="A71" s="32">
        <v>188</v>
      </c>
      <c r="B71" s="33" t="s">
        <v>121</v>
      </c>
      <c r="C71" s="34">
        <v>45772</v>
      </c>
      <c r="D71" s="35">
        <v>0.25893518518518521</v>
      </c>
      <c r="E71" s="36" t="s">
        <v>4</v>
      </c>
    </row>
    <row r="72" spans="1:5" x14ac:dyDescent="0.25">
      <c r="A72" s="32">
        <v>190</v>
      </c>
      <c r="B72" s="33" t="s">
        <v>122</v>
      </c>
      <c r="C72" s="34">
        <v>45772</v>
      </c>
      <c r="D72" s="35">
        <v>0.23394675925925926</v>
      </c>
      <c r="E72" s="36" t="s">
        <v>4</v>
      </c>
    </row>
    <row r="73" spans="1:5" x14ac:dyDescent="0.25">
      <c r="A73" s="32">
        <v>191</v>
      </c>
      <c r="B73" s="33" t="s">
        <v>123</v>
      </c>
      <c r="C73" s="34">
        <v>45772</v>
      </c>
      <c r="D73" s="35">
        <v>0.25255787037037036</v>
      </c>
      <c r="E73" s="36" t="s">
        <v>4</v>
      </c>
    </row>
    <row r="74" spans="1:5" x14ac:dyDescent="0.25">
      <c r="A74" s="32">
        <v>192</v>
      </c>
      <c r="B74" s="33" t="s">
        <v>124</v>
      </c>
      <c r="C74" s="34">
        <v>45772</v>
      </c>
      <c r="D74" s="35">
        <v>0.25747685185185187</v>
      </c>
      <c r="E74" s="36" t="s">
        <v>4</v>
      </c>
    </row>
    <row r="75" spans="1:5" x14ac:dyDescent="0.25">
      <c r="A75" s="32">
        <v>193</v>
      </c>
      <c r="B75" s="33" t="s">
        <v>125</v>
      </c>
      <c r="C75" s="34">
        <v>45772</v>
      </c>
      <c r="D75" s="35">
        <v>0.3319097222222222</v>
      </c>
      <c r="E75" s="36" t="s">
        <v>4</v>
      </c>
    </row>
    <row r="76" spans="1:5" x14ac:dyDescent="0.25">
      <c r="A76" s="32">
        <v>14</v>
      </c>
      <c r="B76" s="33" t="s">
        <v>106</v>
      </c>
      <c r="C76" s="34">
        <v>45772</v>
      </c>
      <c r="D76" s="35">
        <v>0.75208333333333333</v>
      </c>
      <c r="E76" s="37" t="s">
        <v>5</v>
      </c>
    </row>
    <row r="77" spans="1:5" x14ac:dyDescent="0.25">
      <c r="A77" s="32">
        <v>15</v>
      </c>
      <c r="B77" s="33" t="s">
        <v>130</v>
      </c>
      <c r="C77" s="34">
        <v>45772</v>
      </c>
      <c r="D77" s="35">
        <v>0.76928240740740739</v>
      </c>
      <c r="E77" s="37" t="s">
        <v>5</v>
      </c>
    </row>
    <row r="78" spans="1:5" x14ac:dyDescent="0.25">
      <c r="A78" s="32">
        <v>22</v>
      </c>
      <c r="B78" s="33" t="s">
        <v>131</v>
      </c>
      <c r="C78" s="34">
        <v>45772</v>
      </c>
      <c r="D78" s="35">
        <v>0.74734953703703699</v>
      </c>
      <c r="E78" s="37" t="s">
        <v>5</v>
      </c>
    </row>
    <row r="79" spans="1:5" x14ac:dyDescent="0.25">
      <c r="A79" s="32">
        <v>47</v>
      </c>
      <c r="B79" s="33" t="s">
        <v>128</v>
      </c>
      <c r="C79" s="34">
        <v>45772</v>
      </c>
      <c r="D79" s="35">
        <v>0.85952546296296295</v>
      </c>
      <c r="E79" s="37" t="s">
        <v>5</v>
      </c>
    </row>
    <row r="80" spans="1:5" x14ac:dyDescent="0.25">
      <c r="A80" s="32">
        <v>52</v>
      </c>
      <c r="B80" s="33" t="s">
        <v>109</v>
      </c>
      <c r="C80" s="34">
        <v>45772</v>
      </c>
      <c r="D80" s="35">
        <v>0.76406249999999998</v>
      </c>
      <c r="E80" s="37" t="s">
        <v>5</v>
      </c>
    </row>
    <row r="81" spans="1:5" x14ac:dyDescent="0.25">
      <c r="A81" s="32">
        <v>120</v>
      </c>
      <c r="B81" s="33" t="s">
        <v>110</v>
      </c>
      <c r="C81" s="34">
        <v>45772</v>
      </c>
      <c r="D81" s="35">
        <v>0.85280092592592593</v>
      </c>
      <c r="E81" s="37" t="s">
        <v>5</v>
      </c>
    </row>
    <row r="82" spans="1:5" x14ac:dyDescent="0.25">
      <c r="A82" s="32">
        <v>125</v>
      </c>
      <c r="B82" s="33" t="s">
        <v>129</v>
      </c>
      <c r="C82" s="34">
        <v>45772</v>
      </c>
      <c r="D82" s="35">
        <v>0.76348379629629626</v>
      </c>
      <c r="E82" s="37" t="s">
        <v>5</v>
      </c>
    </row>
    <row r="83" spans="1:5" x14ac:dyDescent="0.25">
      <c r="A83" s="32">
        <v>125</v>
      </c>
      <c r="B83" s="33" t="s">
        <v>129</v>
      </c>
      <c r="C83" s="34">
        <v>45772</v>
      </c>
      <c r="D83" s="35">
        <v>0.78212962962962962</v>
      </c>
      <c r="E83" s="37" t="s">
        <v>5</v>
      </c>
    </row>
    <row r="84" spans="1:5" x14ac:dyDescent="0.25">
      <c r="A84" s="32">
        <v>142</v>
      </c>
      <c r="B84" s="33" t="s">
        <v>112</v>
      </c>
      <c r="C84" s="34">
        <v>45772</v>
      </c>
      <c r="D84" s="35">
        <v>0.75141203703703707</v>
      </c>
      <c r="E84" s="37" t="s">
        <v>5</v>
      </c>
    </row>
    <row r="85" spans="1:5" x14ac:dyDescent="0.25">
      <c r="A85" s="32">
        <v>159</v>
      </c>
      <c r="B85" s="33" t="s">
        <v>113</v>
      </c>
      <c r="C85" s="34">
        <v>45772</v>
      </c>
      <c r="D85" s="35">
        <v>0.75160879629629629</v>
      </c>
      <c r="E85" s="37" t="s">
        <v>5</v>
      </c>
    </row>
    <row r="86" spans="1:5" x14ac:dyDescent="0.25">
      <c r="A86" s="32">
        <v>168</v>
      </c>
      <c r="B86" s="33" t="s">
        <v>114</v>
      </c>
      <c r="C86" s="34">
        <v>45772</v>
      </c>
      <c r="D86" s="35">
        <v>0.7560648148148148</v>
      </c>
      <c r="E86" s="37" t="s">
        <v>5</v>
      </c>
    </row>
    <row r="87" spans="1:5" x14ac:dyDescent="0.25">
      <c r="A87" s="32">
        <v>175</v>
      </c>
      <c r="B87" s="33" t="s">
        <v>116</v>
      </c>
      <c r="C87" s="34">
        <v>45772</v>
      </c>
      <c r="D87" s="35">
        <v>0.75357638888888889</v>
      </c>
      <c r="E87" s="37" t="s">
        <v>5</v>
      </c>
    </row>
    <row r="88" spans="1:5" x14ac:dyDescent="0.25">
      <c r="A88" s="32">
        <v>177</v>
      </c>
      <c r="B88" s="33" t="s">
        <v>117</v>
      </c>
      <c r="C88" s="34">
        <v>45772</v>
      </c>
      <c r="D88" s="35">
        <v>0.75924768518518515</v>
      </c>
      <c r="E88" s="37" t="s">
        <v>5</v>
      </c>
    </row>
    <row r="89" spans="1:5" x14ac:dyDescent="0.25">
      <c r="A89" s="32">
        <v>180</v>
      </c>
      <c r="B89" s="33" t="s">
        <v>118</v>
      </c>
      <c r="C89" s="34">
        <v>45772</v>
      </c>
      <c r="D89" s="35">
        <v>0.75436342592592598</v>
      </c>
      <c r="E89" s="37" t="s">
        <v>5</v>
      </c>
    </row>
    <row r="90" spans="1:5" x14ac:dyDescent="0.25">
      <c r="A90" s="32">
        <v>188</v>
      </c>
      <c r="B90" s="33" t="s">
        <v>121</v>
      </c>
      <c r="C90" s="34">
        <v>45772</v>
      </c>
      <c r="D90" s="35">
        <v>0.75199074074074079</v>
      </c>
      <c r="E90" s="37" t="s">
        <v>5</v>
      </c>
    </row>
    <row r="91" spans="1:5" x14ac:dyDescent="0.25">
      <c r="A91" s="32">
        <v>190</v>
      </c>
      <c r="B91" s="33" t="s">
        <v>122</v>
      </c>
      <c r="C91" s="34">
        <v>45772</v>
      </c>
      <c r="D91" s="35">
        <v>0.76429398148148153</v>
      </c>
      <c r="E91" s="37" t="s">
        <v>5</v>
      </c>
    </row>
    <row r="92" spans="1:5" x14ac:dyDescent="0.25">
      <c r="A92" s="32">
        <v>190</v>
      </c>
      <c r="B92" s="33" t="s">
        <v>122</v>
      </c>
      <c r="C92" s="34">
        <v>45772</v>
      </c>
      <c r="D92" s="35">
        <v>0.76787037037037043</v>
      </c>
      <c r="E92" s="37" t="s">
        <v>5</v>
      </c>
    </row>
    <row r="93" spans="1:5" x14ac:dyDescent="0.25">
      <c r="A93" s="32">
        <v>191</v>
      </c>
      <c r="B93" s="33" t="s">
        <v>123</v>
      </c>
      <c r="C93" s="34">
        <v>45772</v>
      </c>
      <c r="D93" s="35">
        <v>0.77424768518518516</v>
      </c>
      <c r="E93" s="37" t="s">
        <v>5</v>
      </c>
    </row>
    <row r="94" spans="1:5" x14ac:dyDescent="0.25">
      <c r="A94" s="32">
        <v>192</v>
      </c>
      <c r="B94" s="33" t="s">
        <v>124</v>
      </c>
      <c r="C94" s="34">
        <v>45772</v>
      </c>
      <c r="D94" s="35">
        <v>0.80876157407407412</v>
      </c>
      <c r="E94" s="37" t="s">
        <v>5</v>
      </c>
    </row>
    <row r="95" spans="1:5" x14ac:dyDescent="0.25">
      <c r="A95" s="32">
        <v>193</v>
      </c>
      <c r="B95" s="33" t="s">
        <v>125</v>
      </c>
      <c r="C95" s="34">
        <v>45772</v>
      </c>
      <c r="D95" s="35">
        <v>0.71179398148148143</v>
      </c>
      <c r="E95" s="37" t="s">
        <v>5</v>
      </c>
    </row>
    <row r="96" spans="1:5" x14ac:dyDescent="0.25">
      <c r="A96" s="32">
        <v>7</v>
      </c>
      <c r="B96" s="33" t="s">
        <v>126</v>
      </c>
      <c r="C96" s="34">
        <v>45773</v>
      </c>
      <c r="D96" s="35">
        <v>0.28179398148148149</v>
      </c>
      <c r="E96" s="36" t="s">
        <v>4</v>
      </c>
    </row>
    <row r="97" spans="1:5" x14ac:dyDescent="0.25">
      <c r="A97" s="32">
        <v>11</v>
      </c>
      <c r="B97" s="33" t="s">
        <v>127</v>
      </c>
      <c r="C97" s="34">
        <v>45773</v>
      </c>
      <c r="D97" s="35">
        <v>0.29369212962962965</v>
      </c>
      <c r="E97" s="36" t="s">
        <v>4</v>
      </c>
    </row>
    <row r="98" spans="1:5" x14ac:dyDescent="0.25">
      <c r="A98" s="32">
        <v>14</v>
      </c>
      <c r="B98" s="33" t="s">
        <v>106</v>
      </c>
      <c r="C98" s="34">
        <v>45773</v>
      </c>
      <c r="D98" s="35">
        <v>0.29358796296296297</v>
      </c>
      <c r="E98" s="36" t="s">
        <v>4</v>
      </c>
    </row>
    <row r="99" spans="1:5" x14ac:dyDescent="0.25">
      <c r="A99" s="32">
        <v>15</v>
      </c>
      <c r="B99" s="33" t="s">
        <v>130</v>
      </c>
      <c r="C99" s="34">
        <v>45773</v>
      </c>
      <c r="D99" s="35">
        <v>0.29342592592592592</v>
      </c>
      <c r="E99" s="36" t="s">
        <v>4</v>
      </c>
    </row>
    <row r="100" spans="1:5" x14ac:dyDescent="0.25">
      <c r="A100" s="32">
        <v>18</v>
      </c>
      <c r="B100" s="33" t="s">
        <v>107</v>
      </c>
      <c r="C100" s="34">
        <v>45773</v>
      </c>
      <c r="D100" s="35">
        <v>0.32072916666666668</v>
      </c>
      <c r="E100" s="36" t="s">
        <v>4</v>
      </c>
    </row>
    <row r="101" spans="1:5" x14ac:dyDescent="0.25">
      <c r="A101" s="32">
        <v>22</v>
      </c>
      <c r="B101" s="33" t="s">
        <v>131</v>
      </c>
      <c r="C101" s="34">
        <v>45773</v>
      </c>
      <c r="D101" s="35">
        <v>0.39405092592592594</v>
      </c>
      <c r="E101" s="36" t="s">
        <v>4</v>
      </c>
    </row>
    <row r="102" spans="1:5" x14ac:dyDescent="0.25">
      <c r="A102" s="32">
        <v>47</v>
      </c>
      <c r="B102" s="33" t="s">
        <v>128</v>
      </c>
      <c r="C102" s="34">
        <v>45773</v>
      </c>
      <c r="D102" s="35">
        <v>0.38136574074074076</v>
      </c>
      <c r="E102" s="36" t="s">
        <v>4</v>
      </c>
    </row>
    <row r="103" spans="1:5" x14ac:dyDescent="0.25">
      <c r="A103" s="32">
        <v>50</v>
      </c>
      <c r="B103" s="33" t="s">
        <v>108</v>
      </c>
      <c r="C103" s="34">
        <v>45773</v>
      </c>
      <c r="D103" s="35">
        <v>0.24693287037037037</v>
      </c>
      <c r="E103" s="36" t="s">
        <v>4</v>
      </c>
    </row>
    <row r="104" spans="1:5" x14ac:dyDescent="0.25">
      <c r="A104" s="32">
        <v>52</v>
      </c>
      <c r="B104" s="33" t="s">
        <v>109</v>
      </c>
      <c r="C104" s="34">
        <v>45773</v>
      </c>
      <c r="D104" s="35">
        <v>0.24587962962962964</v>
      </c>
      <c r="E104" s="36" t="s">
        <v>4</v>
      </c>
    </row>
    <row r="105" spans="1:5" x14ac:dyDescent="0.25">
      <c r="A105" s="32">
        <v>120</v>
      </c>
      <c r="B105" s="33" t="s">
        <v>110</v>
      </c>
      <c r="C105" s="34">
        <v>45773</v>
      </c>
      <c r="D105" s="35">
        <v>0.24756944444444445</v>
      </c>
      <c r="E105" s="36" t="s">
        <v>4</v>
      </c>
    </row>
    <row r="106" spans="1:5" x14ac:dyDescent="0.25">
      <c r="A106" s="32">
        <v>139</v>
      </c>
      <c r="B106" s="33" t="s">
        <v>111</v>
      </c>
      <c r="C106" s="34">
        <v>45773</v>
      </c>
      <c r="D106" s="35">
        <v>0.24099537037037036</v>
      </c>
      <c r="E106" s="36" t="s">
        <v>4</v>
      </c>
    </row>
    <row r="107" spans="1:5" x14ac:dyDescent="0.25">
      <c r="A107" s="32">
        <v>142</v>
      </c>
      <c r="B107" s="33" t="s">
        <v>112</v>
      </c>
      <c r="C107" s="34">
        <v>45773</v>
      </c>
      <c r="D107" s="35">
        <v>0.35037037037037039</v>
      </c>
      <c r="E107" s="36" t="s">
        <v>4</v>
      </c>
    </row>
    <row r="108" spans="1:5" x14ac:dyDescent="0.25">
      <c r="A108" s="32">
        <v>159</v>
      </c>
      <c r="B108" s="33" t="s">
        <v>113</v>
      </c>
      <c r="C108" s="34">
        <v>45773</v>
      </c>
      <c r="D108" s="35">
        <v>0.38493055555555555</v>
      </c>
      <c r="E108" s="36" t="s">
        <v>4</v>
      </c>
    </row>
    <row r="109" spans="1:5" x14ac:dyDescent="0.25">
      <c r="A109" s="32">
        <v>168</v>
      </c>
      <c r="B109" s="33" t="s">
        <v>114</v>
      </c>
      <c r="C109" s="34">
        <v>45773</v>
      </c>
      <c r="D109" s="35">
        <v>0.29916666666666669</v>
      </c>
      <c r="E109" s="36" t="s">
        <v>4</v>
      </c>
    </row>
    <row r="110" spans="1:5" x14ac:dyDescent="0.25">
      <c r="A110" s="32">
        <v>177</v>
      </c>
      <c r="B110" s="33" t="s">
        <v>117</v>
      </c>
      <c r="C110" s="34">
        <v>45773</v>
      </c>
      <c r="D110" s="35">
        <v>0.28497685185185184</v>
      </c>
      <c r="E110" s="36" t="s">
        <v>4</v>
      </c>
    </row>
    <row r="111" spans="1:5" x14ac:dyDescent="0.25">
      <c r="A111" s="32">
        <v>180</v>
      </c>
      <c r="B111" s="33" t="s">
        <v>118</v>
      </c>
      <c r="C111" s="34">
        <v>45773</v>
      </c>
      <c r="D111" s="35">
        <v>0.28508101851851853</v>
      </c>
      <c r="E111" s="36" t="s">
        <v>4</v>
      </c>
    </row>
    <row r="112" spans="1:5" x14ac:dyDescent="0.25">
      <c r="A112" s="32">
        <v>184</v>
      </c>
      <c r="B112" s="33" t="s">
        <v>119</v>
      </c>
      <c r="C112" s="34">
        <v>45773</v>
      </c>
      <c r="D112" s="35">
        <v>0.26988425925925924</v>
      </c>
      <c r="E112" s="36" t="s">
        <v>4</v>
      </c>
    </row>
    <row r="113" spans="1:5" x14ac:dyDescent="0.25">
      <c r="A113" s="32">
        <v>186</v>
      </c>
      <c r="B113" s="33" t="s">
        <v>120</v>
      </c>
      <c r="C113" s="34">
        <v>45773</v>
      </c>
      <c r="D113" s="35">
        <v>0.47960648148148149</v>
      </c>
      <c r="E113" s="36" t="s">
        <v>4</v>
      </c>
    </row>
    <row r="114" spans="1:5" x14ac:dyDescent="0.25">
      <c r="A114" s="32">
        <v>188</v>
      </c>
      <c r="B114" s="33" t="s">
        <v>121</v>
      </c>
      <c r="C114" s="34">
        <v>45773</v>
      </c>
      <c r="D114" s="35">
        <v>0.26966435185185184</v>
      </c>
      <c r="E114" s="36" t="s">
        <v>4</v>
      </c>
    </row>
    <row r="115" spans="1:5" x14ac:dyDescent="0.25">
      <c r="A115" s="32">
        <v>190</v>
      </c>
      <c r="B115" s="33" t="s">
        <v>122</v>
      </c>
      <c r="C115" s="34">
        <v>45773</v>
      </c>
      <c r="D115" s="35">
        <v>0.25260416666666669</v>
      </c>
      <c r="E115" s="36" t="s">
        <v>4</v>
      </c>
    </row>
    <row r="116" spans="1:5" x14ac:dyDescent="0.25">
      <c r="A116" s="32">
        <v>191</v>
      </c>
      <c r="B116" s="33" t="s">
        <v>123</v>
      </c>
      <c r="C116" s="34">
        <v>45773</v>
      </c>
      <c r="D116" s="35">
        <v>0.25070601851851854</v>
      </c>
      <c r="E116" s="36" t="s">
        <v>4</v>
      </c>
    </row>
    <row r="117" spans="1:5" x14ac:dyDescent="0.25">
      <c r="A117" s="32">
        <v>192</v>
      </c>
      <c r="B117" s="33" t="s">
        <v>124</v>
      </c>
      <c r="C117" s="34">
        <v>45773</v>
      </c>
      <c r="D117" s="35">
        <v>0.23913194444444444</v>
      </c>
      <c r="E117" s="36" t="s">
        <v>4</v>
      </c>
    </row>
    <row r="118" spans="1:5" x14ac:dyDescent="0.25">
      <c r="A118" s="32">
        <v>7</v>
      </c>
      <c r="B118" s="33" t="s">
        <v>126</v>
      </c>
      <c r="C118" s="34">
        <v>45773</v>
      </c>
      <c r="D118" s="35">
        <v>0.82443287037037039</v>
      </c>
      <c r="E118" s="37" t="s">
        <v>5</v>
      </c>
    </row>
    <row r="119" spans="1:5" x14ac:dyDescent="0.25">
      <c r="A119" s="32">
        <v>14</v>
      </c>
      <c r="B119" s="33" t="s">
        <v>106</v>
      </c>
      <c r="C119" s="34">
        <v>45773</v>
      </c>
      <c r="D119" s="35">
        <v>0.58679398148148143</v>
      </c>
      <c r="E119" s="37" t="s">
        <v>5</v>
      </c>
    </row>
    <row r="120" spans="1:5" x14ac:dyDescent="0.25">
      <c r="A120" s="32">
        <v>15</v>
      </c>
      <c r="B120" s="33" t="s">
        <v>130</v>
      </c>
      <c r="C120" s="34">
        <v>45773</v>
      </c>
      <c r="D120" s="35">
        <v>0.58387731481481486</v>
      </c>
      <c r="E120" s="37" t="s">
        <v>5</v>
      </c>
    </row>
    <row r="121" spans="1:5" x14ac:dyDescent="0.25">
      <c r="A121" s="32">
        <v>22</v>
      </c>
      <c r="B121" s="33" t="s">
        <v>131</v>
      </c>
      <c r="C121" s="34">
        <v>45773</v>
      </c>
      <c r="D121" s="35">
        <v>0.5413310185185185</v>
      </c>
      <c r="E121" s="37" t="s">
        <v>5</v>
      </c>
    </row>
    <row r="122" spans="1:5" x14ac:dyDescent="0.25">
      <c r="A122" s="32">
        <v>47</v>
      </c>
      <c r="B122" s="33" t="s">
        <v>128</v>
      </c>
      <c r="C122" s="34">
        <v>45773</v>
      </c>
      <c r="D122" s="35">
        <v>0.6852893518518518</v>
      </c>
      <c r="E122" s="37" t="s">
        <v>5</v>
      </c>
    </row>
    <row r="123" spans="1:5" x14ac:dyDescent="0.25">
      <c r="A123" s="32">
        <v>50</v>
      </c>
      <c r="B123" s="33" t="s">
        <v>108</v>
      </c>
      <c r="C123" s="34">
        <v>45773</v>
      </c>
      <c r="D123" s="35">
        <v>0.76325231481481481</v>
      </c>
      <c r="E123" s="37" t="s">
        <v>5</v>
      </c>
    </row>
    <row r="124" spans="1:5" x14ac:dyDescent="0.25">
      <c r="A124" s="32">
        <v>52</v>
      </c>
      <c r="B124" s="33" t="s">
        <v>109</v>
      </c>
      <c r="C124" s="34">
        <v>45773</v>
      </c>
      <c r="D124" s="35">
        <v>0.75548611111111108</v>
      </c>
      <c r="E124" s="37" t="s">
        <v>5</v>
      </c>
    </row>
    <row r="125" spans="1:5" x14ac:dyDescent="0.25">
      <c r="A125" s="32">
        <v>120</v>
      </c>
      <c r="B125" s="33" t="s">
        <v>110</v>
      </c>
      <c r="C125" s="34">
        <v>45773</v>
      </c>
      <c r="D125" s="35">
        <v>0.75414351851851846</v>
      </c>
      <c r="E125" s="37" t="s">
        <v>5</v>
      </c>
    </row>
    <row r="126" spans="1:5" x14ac:dyDescent="0.25">
      <c r="A126" s="32">
        <v>159</v>
      </c>
      <c r="B126" s="33" t="s">
        <v>113</v>
      </c>
      <c r="C126" s="34">
        <v>45773</v>
      </c>
      <c r="D126" s="35">
        <v>0.55839120370370365</v>
      </c>
      <c r="E126" s="37" t="s">
        <v>5</v>
      </c>
    </row>
    <row r="127" spans="1:5" x14ac:dyDescent="0.25">
      <c r="A127" s="32">
        <v>168</v>
      </c>
      <c r="B127" s="33" t="s">
        <v>114</v>
      </c>
      <c r="C127" s="34">
        <v>45773</v>
      </c>
      <c r="D127" s="35">
        <v>0.56987268518518519</v>
      </c>
      <c r="E127" s="37" t="s">
        <v>5</v>
      </c>
    </row>
    <row r="128" spans="1:5" x14ac:dyDescent="0.25">
      <c r="A128" s="32">
        <v>168</v>
      </c>
      <c r="B128" s="33" t="s">
        <v>114</v>
      </c>
      <c r="C128" s="34">
        <v>45773</v>
      </c>
      <c r="D128" s="35">
        <v>0.57057870370370367</v>
      </c>
      <c r="E128" s="37" t="s">
        <v>5</v>
      </c>
    </row>
    <row r="129" spans="1:5" x14ac:dyDescent="0.25">
      <c r="A129" s="32">
        <v>177</v>
      </c>
      <c r="B129" s="33" t="s">
        <v>117</v>
      </c>
      <c r="C129" s="34">
        <v>45773</v>
      </c>
      <c r="D129" s="35">
        <v>0.55763888888888891</v>
      </c>
      <c r="E129" s="37" t="s">
        <v>5</v>
      </c>
    </row>
    <row r="130" spans="1:5" x14ac:dyDescent="0.25">
      <c r="A130" s="32">
        <v>180</v>
      </c>
      <c r="B130" s="33" t="s">
        <v>118</v>
      </c>
      <c r="C130" s="34">
        <v>45773</v>
      </c>
      <c r="D130" s="35">
        <v>0.55462962962962958</v>
      </c>
      <c r="E130" s="37" t="s">
        <v>5</v>
      </c>
    </row>
    <row r="131" spans="1:5" x14ac:dyDescent="0.25">
      <c r="A131" s="32">
        <v>188</v>
      </c>
      <c r="B131" s="33" t="s">
        <v>121</v>
      </c>
      <c r="C131" s="34">
        <v>45773</v>
      </c>
      <c r="D131" s="35">
        <v>0.60247685185185185</v>
      </c>
      <c r="E131" s="37" t="s">
        <v>5</v>
      </c>
    </row>
    <row r="132" spans="1:5" x14ac:dyDescent="0.25">
      <c r="A132" s="32">
        <v>190</v>
      </c>
      <c r="B132" s="33" t="s">
        <v>122</v>
      </c>
      <c r="C132" s="34">
        <v>45773</v>
      </c>
      <c r="D132" s="35">
        <v>0.77369212962962963</v>
      </c>
      <c r="E132" s="37" t="s">
        <v>5</v>
      </c>
    </row>
    <row r="133" spans="1:5" x14ac:dyDescent="0.25">
      <c r="A133" s="32">
        <v>191</v>
      </c>
      <c r="B133" s="33" t="s">
        <v>123</v>
      </c>
      <c r="C133" s="34">
        <v>45773</v>
      </c>
      <c r="D133" s="35">
        <v>0.75399305555555551</v>
      </c>
      <c r="E133" s="37" t="s">
        <v>5</v>
      </c>
    </row>
    <row r="134" spans="1:5" x14ac:dyDescent="0.25">
      <c r="A134" s="32">
        <v>192</v>
      </c>
      <c r="B134" s="33" t="s">
        <v>124</v>
      </c>
      <c r="C134" s="34">
        <v>45773</v>
      </c>
      <c r="D134" s="35">
        <v>0.77121527777777776</v>
      </c>
      <c r="E134" s="37" t="s">
        <v>5</v>
      </c>
    </row>
    <row r="135" spans="1:5" x14ac:dyDescent="0.25">
      <c r="A135" s="32">
        <v>193</v>
      </c>
      <c r="B135" s="33" t="s">
        <v>125</v>
      </c>
      <c r="C135" s="34">
        <v>45773</v>
      </c>
      <c r="D135" s="35">
        <v>0.5554513888888889</v>
      </c>
      <c r="E135" s="37" t="s">
        <v>5</v>
      </c>
    </row>
    <row r="136" spans="1:5" x14ac:dyDescent="0.25">
      <c r="A136" s="32">
        <v>11</v>
      </c>
      <c r="B136" s="33" t="s">
        <v>127</v>
      </c>
      <c r="C136" s="34">
        <v>45774</v>
      </c>
      <c r="D136" s="35">
        <v>0.27914351851851854</v>
      </c>
      <c r="E136" s="36" t="s">
        <v>4</v>
      </c>
    </row>
    <row r="137" spans="1:5" x14ac:dyDescent="0.25">
      <c r="A137" s="32">
        <v>15</v>
      </c>
      <c r="B137" s="33" t="s">
        <v>130</v>
      </c>
      <c r="C137" s="34">
        <v>45774</v>
      </c>
      <c r="D137" s="35">
        <v>0.27899305555555554</v>
      </c>
      <c r="E137" s="36" t="s">
        <v>4</v>
      </c>
    </row>
    <row r="138" spans="1:5" x14ac:dyDescent="0.25">
      <c r="A138" s="32">
        <v>15</v>
      </c>
      <c r="B138" s="33" t="s">
        <v>130</v>
      </c>
      <c r="C138" s="34">
        <v>45774</v>
      </c>
      <c r="D138" s="35">
        <v>0.27907407407407409</v>
      </c>
      <c r="E138" s="36" t="s">
        <v>4</v>
      </c>
    </row>
    <row r="139" spans="1:5" x14ac:dyDescent="0.25">
      <c r="A139" s="32">
        <v>18</v>
      </c>
      <c r="B139" s="33" t="s">
        <v>107</v>
      </c>
      <c r="C139" s="34">
        <v>45774</v>
      </c>
      <c r="D139" s="35">
        <v>0.28842592592592592</v>
      </c>
      <c r="E139" s="36" t="s">
        <v>4</v>
      </c>
    </row>
    <row r="140" spans="1:5" x14ac:dyDescent="0.25">
      <c r="A140" s="32">
        <v>50</v>
      </c>
      <c r="B140" s="33" t="s">
        <v>108</v>
      </c>
      <c r="C140" s="34">
        <v>45774</v>
      </c>
      <c r="D140" s="35">
        <v>0.25315972222222222</v>
      </c>
      <c r="E140" s="36" t="s">
        <v>4</v>
      </c>
    </row>
    <row r="141" spans="1:5" x14ac:dyDescent="0.25">
      <c r="A141" s="32">
        <v>52</v>
      </c>
      <c r="B141" s="33" t="s">
        <v>109</v>
      </c>
      <c r="C141" s="34">
        <v>45774</v>
      </c>
      <c r="D141" s="35">
        <v>0.26187500000000002</v>
      </c>
      <c r="E141" s="36" t="s">
        <v>4</v>
      </c>
    </row>
    <row r="142" spans="1:5" x14ac:dyDescent="0.25">
      <c r="A142" s="32">
        <v>120</v>
      </c>
      <c r="B142" s="33" t="s">
        <v>110</v>
      </c>
      <c r="C142" s="34">
        <v>45774</v>
      </c>
      <c r="D142" s="35">
        <v>0.24469907407407407</v>
      </c>
      <c r="E142" s="36" t="s">
        <v>4</v>
      </c>
    </row>
    <row r="143" spans="1:5" x14ac:dyDescent="0.25">
      <c r="A143" s="32">
        <v>139</v>
      </c>
      <c r="B143" s="33" t="s">
        <v>111</v>
      </c>
      <c r="C143" s="34">
        <v>45774</v>
      </c>
      <c r="D143" s="35">
        <v>0.24011574074074074</v>
      </c>
      <c r="E143" s="36" t="s">
        <v>4</v>
      </c>
    </row>
    <row r="144" spans="1:5" x14ac:dyDescent="0.25">
      <c r="A144" s="32">
        <v>168</v>
      </c>
      <c r="B144" s="33" t="s">
        <v>114</v>
      </c>
      <c r="C144" s="34">
        <v>45774</v>
      </c>
      <c r="D144" s="35">
        <v>0.25883101851851853</v>
      </c>
      <c r="E144" s="36" t="s">
        <v>4</v>
      </c>
    </row>
    <row r="145" spans="1:5" x14ac:dyDescent="0.25">
      <c r="A145" s="32">
        <v>168</v>
      </c>
      <c r="B145" s="33" t="s">
        <v>114</v>
      </c>
      <c r="C145" s="34">
        <v>45774</v>
      </c>
      <c r="D145" s="35">
        <v>0.2588773148148148</v>
      </c>
      <c r="E145" s="36" t="s">
        <v>4</v>
      </c>
    </row>
    <row r="146" spans="1:5" x14ac:dyDescent="0.25">
      <c r="A146" s="32">
        <v>177</v>
      </c>
      <c r="B146" s="33" t="s">
        <v>117</v>
      </c>
      <c r="C146" s="34">
        <v>45774</v>
      </c>
      <c r="D146" s="35">
        <v>0.29497685185185185</v>
      </c>
      <c r="E146" s="36" t="s">
        <v>4</v>
      </c>
    </row>
    <row r="147" spans="1:5" x14ac:dyDescent="0.25">
      <c r="A147" s="32">
        <v>184</v>
      </c>
      <c r="B147" s="33" t="s">
        <v>119</v>
      </c>
      <c r="C147" s="34">
        <v>45774</v>
      </c>
      <c r="D147" s="35">
        <v>0.28271990740740743</v>
      </c>
      <c r="E147" s="36" t="s">
        <v>4</v>
      </c>
    </row>
    <row r="148" spans="1:5" x14ac:dyDescent="0.25">
      <c r="A148" s="32">
        <v>186</v>
      </c>
      <c r="B148" s="33" t="s">
        <v>120</v>
      </c>
      <c r="C148" s="34">
        <v>45774</v>
      </c>
      <c r="D148" s="35">
        <v>0.48121527777777778</v>
      </c>
      <c r="E148" s="36" t="s">
        <v>4</v>
      </c>
    </row>
    <row r="149" spans="1:5" x14ac:dyDescent="0.25">
      <c r="A149" s="32">
        <v>188</v>
      </c>
      <c r="B149" s="33" t="s">
        <v>121</v>
      </c>
      <c r="C149" s="34">
        <v>45774</v>
      </c>
      <c r="D149" s="35">
        <v>0.27542824074074074</v>
      </c>
      <c r="E149" s="36" t="s">
        <v>4</v>
      </c>
    </row>
    <row r="150" spans="1:5" x14ac:dyDescent="0.25">
      <c r="A150" s="32">
        <v>190</v>
      </c>
      <c r="B150" s="33" t="s">
        <v>122</v>
      </c>
      <c r="C150" s="34">
        <v>45774</v>
      </c>
      <c r="D150" s="35">
        <v>0.28835648148148146</v>
      </c>
      <c r="E150" s="36" t="s">
        <v>4</v>
      </c>
    </row>
    <row r="151" spans="1:5" x14ac:dyDescent="0.25">
      <c r="A151" s="32">
        <v>191</v>
      </c>
      <c r="B151" s="33" t="s">
        <v>123</v>
      </c>
      <c r="C151" s="34">
        <v>45774</v>
      </c>
      <c r="D151" s="35">
        <v>0.24953703703703703</v>
      </c>
      <c r="E151" s="36" t="s">
        <v>4</v>
      </c>
    </row>
    <row r="152" spans="1:5" x14ac:dyDescent="0.25">
      <c r="A152" s="32">
        <v>192</v>
      </c>
      <c r="B152" s="33" t="s">
        <v>124</v>
      </c>
      <c r="C152" s="34">
        <v>45774</v>
      </c>
      <c r="D152" s="35">
        <v>0.23248842592592592</v>
      </c>
      <c r="E152" s="36" t="s">
        <v>4</v>
      </c>
    </row>
    <row r="153" spans="1:5" x14ac:dyDescent="0.25">
      <c r="A153" s="32">
        <v>11</v>
      </c>
      <c r="B153" s="33" t="s">
        <v>127</v>
      </c>
      <c r="C153" s="34">
        <v>45774</v>
      </c>
      <c r="D153" s="35">
        <v>0.96841435185185187</v>
      </c>
      <c r="E153" s="37" t="s">
        <v>5</v>
      </c>
    </row>
    <row r="154" spans="1:5" x14ac:dyDescent="0.25">
      <c r="A154" s="32">
        <v>15</v>
      </c>
      <c r="B154" s="33" t="s">
        <v>130</v>
      </c>
      <c r="C154" s="34">
        <v>45774</v>
      </c>
      <c r="D154" s="35">
        <v>0.96665509259259264</v>
      </c>
      <c r="E154" s="37" t="s">
        <v>5</v>
      </c>
    </row>
    <row r="155" spans="1:5" x14ac:dyDescent="0.25">
      <c r="A155" s="32">
        <v>120</v>
      </c>
      <c r="B155" s="33" t="s">
        <v>110</v>
      </c>
      <c r="C155" s="34">
        <v>45774</v>
      </c>
      <c r="D155" s="35">
        <v>0.96692129629629631</v>
      </c>
      <c r="E155" s="37" t="s">
        <v>5</v>
      </c>
    </row>
    <row r="156" spans="1:5" x14ac:dyDescent="0.25">
      <c r="A156" s="32">
        <v>184</v>
      </c>
      <c r="B156" s="33" t="s">
        <v>119</v>
      </c>
      <c r="C156" s="34">
        <v>45774</v>
      </c>
      <c r="D156" s="35">
        <v>0.77096064814814813</v>
      </c>
      <c r="E156" s="37" t="s">
        <v>5</v>
      </c>
    </row>
    <row r="157" spans="1:5" x14ac:dyDescent="0.25">
      <c r="A157" s="32">
        <v>188</v>
      </c>
      <c r="B157" s="33" t="s">
        <v>121</v>
      </c>
      <c r="C157" s="34">
        <v>45774</v>
      </c>
      <c r="D157" s="35">
        <v>0.60996527777777776</v>
      </c>
      <c r="E157" s="37" t="s">
        <v>5</v>
      </c>
    </row>
    <row r="158" spans="1:5" x14ac:dyDescent="0.25">
      <c r="A158" s="32">
        <v>190</v>
      </c>
      <c r="B158" s="33" t="s">
        <v>122</v>
      </c>
      <c r="C158" s="34">
        <v>45774</v>
      </c>
      <c r="D158" s="35">
        <v>0.7829976851851852</v>
      </c>
      <c r="E158" s="37" t="s">
        <v>5</v>
      </c>
    </row>
    <row r="159" spans="1:5" x14ac:dyDescent="0.25">
      <c r="A159" s="32">
        <v>191</v>
      </c>
      <c r="B159" s="33" t="s">
        <v>123</v>
      </c>
      <c r="C159" s="34">
        <v>45774</v>
      </c>
      <c r="D159" s="35">
        <v>0.78787037037037033</v>
      </c>
      <c r="E159" s="37" t="s">
        <v>5</v>
      </c>
    </row>
    <row r="160" spans="1:5" x14ac:dyDescent="0.25">
      <c r="A160" s="32">
        <v>192</v>
      </c>
      <c r="B160" s="33" t="s">
        <v>124</v>
      </c>
      <c r="C160" s="34">
        <v>45774</v>
      </c>
      <c r="D160" s="35">
        <v>0.96521990740740737</v>
      </c>
      <c r="E160" s="37" t="s">
        <v>5</v>
      </c>
    </row>
    <row r="161" spans="1:5" x14ac:dyDescent="0.25">
      <c r="A161" s="32">
        <v>7</v>
      </c>
      <c r="B161" s="33" t="s">
        <v>126</v>
      </c>
      <c r="C161" s="34">
        <v>45775</v>
      </c>
      <c r="D161" s="35">
        <v>0.32229166666666664</v>
      </c>
      <c r="E161" s="36" t="s">
        <v>4</v>
      </c>
    </row>
    <row r="162" spans="1:5" x14ac:dyDescent="0.25">
      <c r="A162" s="32">
        <v>14</v>
      </c>
      <c r="B162" s="33" t="s">
        <v>106</v>
      </c>
      <c r="C162" s="34">
        <v>45775</v>
      </c>
      <c r="D162" s="35">
        <v>0.29048611111111111</v>
      </c>
      <c r="E162" s="36" t="s">
        <v>4</v>
      </c>
    </row>
    <row r="163" spans="1:5" x14ac:dyDescent="0.25">
      <c r="A163" s="32">
        <v>15</v>
      </c>
      <c r="B163" s="33" t="s">
        <v>130</v>
      </c>
      <c r="C163" s="34">
        <v>45775</v>
      </c>
      <c r="D163" s="35">
        <v>0.2905787037037037</v>
      </c>
      <c r="E163" s="36" t="s">
        <v>4</v>
      </c>
    </row>
    <row r="164" spans="1:5" x14ac:dyDescent="0.25">
      <c r="A164" s="32">
        <v>22</v>
      </c>
      <c r="B164" s="33" t="s">
        <v>131</v>
      </c>
      <c r="C164" s="34">
        <v>45775</v>
      </c>
      <c r="D164" s="35">
        <v>0.37359953703703702</v>
      </c>
      <c r="E164" s="36" t="s">
        <v>4</v>
      </c>
    </row>
    <row r="165" spans="1:5" x14ac:dyDescent="0.25">
      <c r="A165" s="32">
        <v>47</v>
      </c>
      <c r="B165" s="33" t="s">
        <v>128</v>
      </c>
      <c r="C165" s="34">
        <v>45775</v>
      </c>
      <c r="D165" s="35">
        <v>0.38199074074074074</v>
      </c>
      <c r="E165" s="36" t="s">
        <v>4</v>
      </c>
    </row>
    <row r="166" spans="1:5" x14ac:dyDescent="0.25">
      <c r="A166" s="32">
        <v>50</v>
      </c>
      <c r="B166" s="33" t="s">
        <v>108</v>
      </c>
      <c r="C166" s="34">
        <v>45775</v>
      </c>
      <c r="D166" s="35">
        <v>0.25181712962962965</v>
      </c>
      <c r="E166" s="36" t="s">
        <v>4</v>
      </c>
    </row>
    <row r="167" spans="1:5" x14ac:dyDescent="0.25">
      <c r="A167" s="32">
        <v>52</v>
      </c>
      <c r="B167" s="33" t="s">
        <v>109</v>
      </c>
      <c r="C167" s="34">
        <v>45775</v>
      </c>
      <c r="D167" s="35">
        <v>0.25850694444444444</v>
      </c>
      <c r="E167" s="36" t="s">
        <v>4</v>
      </c>
    </row>
    <row r="168" spans="1:5" x14ac:dyDescent="0.25">
      <c r="A168" s="32">
        <v>120</v>
      </c>
      <c r="B168" s="33" t="s">
        <v>110</v>
      </c>
      <c r="C168" s="34">
        <v>45775</v>
      </c>
      <c r="D168" s="35">
        <v>0.24513888888888888</v>
      </c>
      <c r="E168" s="36" t="s">
        <v>4</v>
      </c>
    </row>
    <row r="169" spans="1:5" x14ac:dyDescent="0.25">
      <c r="A169" s="32">
        <v>125</v>
      </c>
      <c r="B169" s="33" t="s">
        <v>129</v>
      </c>
      <c r="C169" s="34">
        <v>45775</v>
      </c>
      <c r="D169" s="35">
        <v>0.38351851851851854</v>
      </c>
      <c r="E169" s="36" t="s">
        <v>4</v>
      </c>
    </row>
    <row r="170" spans="1:5" x14ac:dyDescent="0.25">
      <c r="A170" s="32">
        <v>139</v>
      </c>
      <c r="B170" s="33" t="s">
        <v>111</v>
      </c>
      <c r="C170" s="34">
        <v>45775</v>
      </c>
      <c r="D170" s="35">
        <v>0.24083333333333334</v>
      </c>
      <c r="E170" s="36" t="s">
        <v>4</v>
      </c>
    </row>
    <row r="171" spans="1:5" x14ac:dyDescent="0.25">
      <c r="A171" s="32">
        <v>139</v>
      </c>
      <c r="B171" s="33" t="s">
        <v>111</v>
      </c>
      <c r="C171" s="34">
        <v>45775</v>
      </c>
      <c r="D171" s="35">
        <v>0.24552083333333333</v>
      </c>
      <c r="E171" s="36" t="s">
        <v>4</v>
      </c>
    </row>
    <row r="172" spans="1:5" x14ac:dyDescent="0.25">
      <c r="A172" s="32">
        <v>142</v>
      </c>
      <c r="B172" s="33" t="s">
        <v>112</v>
      </c>
      <c r="C172" s="34">
        <v>45775</v>
      </c>
      <c r="D172" s="35">
        <v>0.35619212962962965</v>
      </c>
      <c r="E172" s="36" t="s">
        <v>4</v>
      </c>
    </row>
    <row r="173" spans="1:5" x14ac:dyDescent="0.25">
      <c r="A173" s="32">
        <v>159</v>
      </c>
      <c r="B173" s="33" t="s">
        <v>113</v>
      </c>
      <c r="C173" s="34">
        <v>45775</v>
      </c>
      <c r="D173" s="35">
        <v>0.37973379629629628</v>
      </c>
      <c r="E173" s="36" t="s">
        <v>4</v>
      </c>
    </row>
    <row r="174" spans="1:5" x14ac:dyDescent="0.25">
      <c r="A174" s="32">
        <v>168</v>
      </c>
      <c r="B174" s="33" t="s">
        <v>114</v>
      </c>
      <c r="C174" s="34">
        <v>45775</v>
      </c>
      <c r="D174" s="35">
        <v>0.25833333333333336</v>
      </c>
      <c r="E174" s="36" t="s">
        <v>4</v>
      </c>
    </row>
    <row r="175" spans="1:5" x14ac:dyDescent="0.25">
      <c r="A175" s="32">
        <v>170</v>
      </c>
      <c r="B175" s="33" t="s">
        <v>115</v>
      </c>
      <c r="C175" s="34">
        <v>45775</v>
      </c>
      <c r="D175" s="35">
        <v>0.34761574074074075</v>
      </c>
      <c r="E175" s="36" t="s">
        <v>4</v>
      </c>
    </row>
    <row r="176" spans="1:5" x14ac:dyDescent="0.25">
      <c r="A176" s="32">
        <v>177</v>
      </c>
      <c r="B176" s="33" t="s">
        <v>117</v>
      </c>
      <c r="C176" s="34">
        <v>45775</v>
      </c>
      <c r="D176" s="35">
        <v>0.29094907407407405</v>
      </c>
      <c r="E176" s="36" t="s">
        <v>4</v>
      </c>
    </row>
    <row r="177" spans="1:5" x14ac:dyDescent="0.25">
      <c r="A177" s="32">
        <v>184</v>
      </c>
      <c r="B177" s="33" t="s">
        <v>119</v>
      </c>
      <c r="C177" s="34">
        <v>45775</v>
      </c>
      <c r="D177" s="35">
        <v>0.28284722222222225</v>
      </c>
      <c r="E177" s="36" t="s">
        <v>4</v>
      </c>
    </row>
    <row r="178" spans="1:5" x14ac:dyDescent="0.25">
      <c r="A178" s="32">
        <v>185</v>
      </c>
      <c r="B178" s="33" t="s">
        <v>132</v>
      </c>
      <c r="C178" s="34">
        <v>45775</v>
      </c>
      <c r="D178" s="35">
        <v>0.29217592592592595</v>
      </c>
      <c r="E178" s="36" t="s">
        <v>4</v>
      </c>
    </row>
    <row r="179" spans="1:5" x14ac:dyDescent="0.25">
      <c r="A179" s="32">
        <v>186</v>
      </c>
      <c r="B179" s="33" t="s">
        <v>120</v>
      </c>
      <c r="C179" s="34">
        <v>45775</v>
      </c>
      <c r="D179" s="35">
        <v>0.49495370370370373</v>
      </c>
      <c r="E179" s="36" t="s">
        <v>4</v>
      </c>
    </row>
    <row r="180" spans="1:5" x14ac:dyDescent="0.25">
      <c r="A180" s="32">
        <v>188</v>
      </c>
      <c r="B180" s="33" t="s">
        <v>121</v>
      </c>
      <c r="C180" s="34">
        <v>45775</v>
      </c>
      <c r="D180" s="35">
        <v>0.25938657407407406</v>
      </c>
      <c r="E180" s="36" t="s">
        <v>4</v>
      </c>
    </row>
    <row r="181" spans="1:5" x14ac:dyDescent="0.25">
      <c r="A181" s="32">
        <v>190</v>
      </c>
      <c r="B181" s="33" t="s">
        <v>122</v>
      </c>
      <c r="C181" s="34">
        <v>45775</v>
      </c>
      <c r="D181" s="35">
        <v>0.29177083333333331</v>
      </c>
      <c r="E181" s="36" t="s">
        <v>4</v>
      </c>
    </row>
    <row r="182" spans="1:5" x14ac:dyDescent="0.25">
      <c r="A182" s="32">
        <v>191</v>
      </c>
      <c r="B182" s="33" t="s">
        <v>123</v>
      </c>
      <c r="C182" s="34">
        <v>45775</v>
      </c>
      <c r="D182" s="35">
        <v>0.25693287037037038</v>
      </c>
      <c r="E182" s="36" t="s">
        <v>4</v>
      </c>
    </row>
    <row r="183" spans="1:5" x14ac:dyDescent="0.25">
      <c r="A183" s="32">
        <v>192</v>
      </c>
      <c r="B183" s="33" t="s">
        <v>124</v>
      </c>
      <c r="C183" s="34">
        <v>45775</v>
      </c>
      <c r="D183" s="35">
        <v>0.27901620370370372</v>
      </c>
      <c r="E183" s="36" t="s">
        <v>4</v>
      </c>
    </row>
    <row r="184" spans="1:5" x14ac:dyDescent="0.25">
      <c r="A184" s="32">
        <v>193</v>
      </c>
      <c r="B184" s="33" t="s">
        <v>125</v>
      </c>
      <c r="C184" s="34">
        <v>45775</v>
      </c>
      <c r="D184" s="35">
        <v>0.29620370370370369</v>
      </c>
      <c r="E184" s="36" t="s">
        <v>4</v>
      </c>
    </row>
    <row r="185" spans="1:5" x14ac:dyDescent="0.25">
      <c r="A185" s="32">
        <v>7</v>
      </c>
      <c r="B185" s="33" t="s">
        <v>126</v>
      </c>
      <c r="C185" s="34">
        <v>45775</v>
      </c>
      <c r="D185" s="35">
        <v>0.89363425925925921</v>
      </c>
      <c r="E185" s="37" t="s">
        <v>5</v>
      </c>
    </row>
    <row r="186" spans="1:5" x14ac:dyDescent="0.25">
      <c r="A186" s="32">
        <v>14</v>
      </c>
      <c r="B186" s="33" t="s">
        <v>106</v>
      </c>
      <c r="C186" s="34">
        <v>45775</v>
      </c>
      <c r="D186" s="35">
        <v>0.84056712962962965</v>
      </c>
      <c r="E186" s="37" t="s">
        <v>5</v>
      </c>
    </row>
    <row r="187" spans="1:5" x14ac:dyDescent="0.25">
      <c r="A187" s="32">
        <v>15</v>
      </c>
      <c r="B187" s="33" t="s">
        <v>130</v>
      </c>
      <c r="C187" s="34">
        <v>45775</v>
      </c>
      <c r="D187" s="35">
        <v>0.81592592592592594</v>
      </c>
      <c r="E187" s="37" t="s">
        <v>5</v>
      </c>
    </row>
    <row r="188" spans="1:5" x14ac:dyDescent="0.25">
      <c r="A188" s="32">
        <v>22</v>
      </c>
      <c r="B188" s="33" t="s">
        <v>131</v>
      </c>
      <c r="C188" s="34">
        <v>45775</v>
      </c>
      <c r="D188" s="35">
        <v>0.75025462962962963</v>
      </c>
      <c r="E188" s="37" t="s">
        <v>5</v>
      </c>
    </row>
    <row r="189" spans="1:5" x14ac:dyDescent="0.25">
      <c r="A189" s="32">
        <v>47</v>
      </c>
      <c r="B189" s="33" t="s">
        <v>128</v>
      </c>
      <c r="C189" s="34">
        <v>45775</v>
      </c>
      <c r="D189" s="35">
        <v>0.84665509259259264</v>
      </c>
      <c r="E189" s="37" t="s">
        <v>5</v>
      </c>
    </row>
    <row r="190" spans="1:5" x14ac:dyDescent="0.25">
      <c r="A190" s="32">
        <v>50</v>
      </c>
      <c r="B190" s="33" t="s">
        <v>108</v>
      </c>
      <c r="C190" s="34">
        <v>45775</v>
      </c>
      <c r="D190" s="35">
        <v>0.94059027777777782</v>
      </c>
      <c r="E190" s="37" t="s">
        <v>5</v>
      </c>
    </row>
    <row r="191" spans="1:5" x14ac:dyDescent="0.25">
      <c r="A191" s="32">
        <v>52</v>
      </c>
      <c r="B191" s="33" t="s">
        <v>109</v>
      </c>
      <c r="C191" s="34">
        <v>45775</v>
      </c>
      <c r="D191" s="35">
        <v>0.7990856481481482</v>
      </c>
      <c r="E191" s="37" t="s">
        <v>5</v>
      </c>
    </row>
    <row r="192" spans="1:5" x14ac:dyDescent="0.25">
      <c r="A192" s="32">
        <v>120</v>
      </c>
      <c r="B192" s="33" t="s">
        <v>110</v>
      </c>
      <c r="C192" s="34">
        <v>45775</v>
      </c>
      <c r="D192" s="35">
        <v>0.7533333333333333</v>
      </c>
      <c r="E192" s="37" t="s">
        <v>5</v>
      </c>
    </row>
    <row r="193" spans="1:5" x14ac:dyDescent="0.25">
      <c r="A193" s="32">
        <v>125</v>
      </c>
      <c r="B193" s="33" t="s">
        <v>129</v>
      </c>
      <c r="C193" s="34">
        <v>45775</v>
      </c>
      <c r="D193" s="35">
        <v>0.75932870370370376</v>
      </c>
      <c r="E193" s="37" t="s">
        <v>5</v>
      </c>
    </row>
    <row r="194" spans="1:5" x14ac:dyDescent="0.25">
      <c r="A194" s="32">
        <v>142</v>
      </c>
      <c r="B194" s="33" t="s">
        <v>112</v>
      </c>
      <c r="C194" s="34">
        <v>45775</v>
      </c>
      <c r="D194" s="35">
        <v>0.75732638888888892</v>
      </c>
      <c r="E194" s="37" t="s">
        <v>5</v>
      </c>
    </row>
    <row r="195" spans="1:5" x14ac:dyDescent="0.25">
      <c r="A195" s="32">
        <v>159</v>
      </c>
      <c r="B195" s="33" t="s">
        <v>113</v>
      </c>
      <c r="C195" s="34">
        <v>45775</v>
      </c>
      <c r="D195" s="35">
        <v>0.81740740740740736</v>
      </c>
      <c r="E195" s="37" t="s">
        <v>5</v>
      </c>
    </row>
    <row r="196" spans="1:5" x14ac:dyDescent="0.25">
      <c r="A196" s="32">
        <v>168</v>
      </c>
      <c r="B196" s="33" t="s">
        <v>114</v>
      </c>
      <c r="C196" s="34">
        <v>45775</v>
      </c>
      <c r="D196" s="35">
        <v>0.75004629629629627</v>
      </c>
      <c r="E196" s="37" t="s">
        <v>5</v>
      </c>
    </row>
    <row r="197" spans="1:5" x14ac:dyDescent="0.25">
      <c r="A197" s="32">
        <v>168</v>
      </c>
      <c r="B197" s="33" t="s">
        <v>114</v>
      </c>
      <c r="C197" s="34">
        <v>45775</v>
      </c>
      <c r="D197" s="35">
        <v>0.75008101851851849</v>
      </c>
      <c r="E197" s="37" t="s">
        <v>5</v>
      </c>
    </row>
    <row r="198" spans="1:5" x14ac:dyDescent="0.25">
      <c r="A198" s="32">
        <v>177</v>
      </c>
      <c r="B198" s="33" t="s">
        <v>117</v>
      </c>
      <c r="C198" s="34">
        <v>45775</v>
      </c>
      <c r="D198" s="35">
        <v>0.73247685185185185</v>
      </c>
      <c r="E198" s="37" t="s">
        <v>5</v>
      </c>
    </row>
    <row r="199" spans="1:5" x14ac:dyDescent="0.25">
      <c r="A199" s="32">
        <v>180</v>
      </c>
      <c r="B199" s="33" t="s">
        <v>118</v>
      </c>
      <c r="C199" s="34">
        <v>45775</v>
      </c>
      <c r="D199" s="35">
        <v>0.75697916666666665</v>
      </c>
      <c r="E199" s="37" t="s">
        <v>5</v>
      </c>
    </row>
    <row r="200" spans="1:5" x14ac:dyDescent="0.25">
      <c r="A200" s="32">
        <v>180</v>
      </c>
      <c r="B200" s="33" t="s">
        <v>118</v>
      </c>
      <c r="C200" s="34">
        <v>45775</v>
      </c>
      <c r="D200" s="35">
        <v>0.75702546296296291</v>
      </c>
      <c r="E200" s="37" t="s">
        <v>5</v>
      </c>
    </row>
    <row r="201" spans="1:5" x14ac:dyDescent="0.25">
      <c r="A201" s="32">
        <v>184</v>
      </c>
      <c r="B201" s="33" t="s">
        <v>119</v>
      </c>
      <c r="C201" s="34">
        <v>45775</v>
      </c>
      <c r="D201" s="35">
        <v>0.75962962962962965</v>
      </c>
      <c r="E201" s="37" t="s">
        <v>5</v>
      </c>
    </row>
    <row r="202" spans="1:5" x14ac:dyDescent="0.25">
      <c r="A202" s="32">
        <v>185</v>
      </c>
      <c r="B202" s="33" t="s">
        <v>132</v>
      </c>
      <c r="C202" s="34">
        <v>45775</v>
      </c>
      <c r="D202" s="35">
        <v>0.84108796296296295</v>
      </c>
      <c r="E202" s="37" t="s">
        <v>5</v>
      </c>
    </row>
    <row r="203" spans="1:5" x14ac:dyDescent="0.25">
      <c r="A203" s="32">
        <v>188</v>
      </c>
      <c r="B203" s="33" t="s">
        <v>121</v>
      </c>
      <c r="C203" s="34">
        <v>45775</v>
      </c>
      <c r="D203" s="35">
        <v>0.84496527777777775</v>
      </c>
      <c r="E203" s="37" t="s">
        <v>5</v>
      </c>
    </row>
    <row r="204" spans="1:5" x14ac:dyDescent="0.25">
      <c r="A204" s="32">
        <v>190</v>
      </c>
      <c r="B204" s="33" t="s">
        <v>122</v>
      </c>
      <c r="C204" s="34">
        <v>45775</v>
      </c>
      <c r="D204" s="35">
        <v>0.75881944444444449</v>
      </c>
      <c r="E204" s="37" t="s">
        <v>5</v>
      </c>
    </row>
    <row r="205" spans="1:5" x14ac:dyDescent="0.25">
      <c r="A205" s="32">
        <v>190</v>
      </c>
      <c r="B205" s="33" t="s">
        <v>122</v>
      </c>
      <c r="C205" s="34">
        <v>45775</v>
      </c>
      <c r="D205" s="35">
        <v>0.76384259259259257</v>
      </c>
      <c r="E205" s="37" t="s">
        <v>5</v>
      </c>
    </row>
    <row r="206" spans="1:5" x14ac:dyDescent="0.25">
      <c r="A206" s="32">
        <v>191</v>
      </c>
      <c r="B206" s="33" t="s">
        <v>123</v>
      </c>
      <c r="C206" s="34">
        <v>45775</v>
      </c>
      <c r="D206" s="35">
        <v>0.79587962962962966</v>
      </c>
      <c r="E206" s="37" t="s">
        <v>5</v>
      </c>
    </row>
    <row r="207" spans="1:5" x14ac:dyDescent="0.25">
      <c r="A207" s="32">
        <v>192</v>
      </c>
      <c r="B207" s="33" t="s">
        <v>124</v>
      </c>
      <c r="C207" s="34">
        <v>45775</v>
      </c>
      <c r="D207" s="35">
        <v>0.83997685185185189</v>
      </c>
      <c r="E207" s="37" t="s">
        <v>5</v>
      </c>
    </row>
    <row r="208" spans="1:5" x14ac:dyDescent="0.25">
      <c r="A208" s="32">
        <v>193</v>
      </c>
      <c r="B208" s="33" t="s">
        <v>125</v>
      </c>
      <c r="C208" s="34">
        <v>45775</v>
      </c>
      <c r="D208" s="35">
        <v>0.72886574074074073</v>
      </c>
      <c r="E208" s="37" t="s">
        <v>5</v>
      </c>
    </row>
    <row r="209" spans="1:5" x14ac:dyDescent="0.25">
      <c r="A209" s="32">
        <v>7</v>
      </c>
      <c r="B209" s="33" t="s">
        <v>126</v>
      </c>
      <c r="C209" s="34">
        <v>45776</v>
      </c>
      <c r="D209" s="35">
        <v>0.31607638888888889</v>
      </c>
      <c r="E209" s="36" t="s">
        <v>4</v>
      </c>
    </row>
    <row r="210" spans="1:5" x14ac:dyDescent="0.25">
      <c r="A210" s="32">
        <v>14</v>
      </c>
      <c r="B210" s="33" t="s">
        <v>106</v>
      </c>
      <c r="C210" s="34">
        <v>45776</v>
      </c>
      <c r="D210" s="35">
        <v>0.29650462962962965</v>
      </c>
      <c r="E210" s="36" t="s">
        <v>4</v>
      </c>
    </row>
    <row r="211" spans="1:5" x14ac:dyDescent="0.25">
      <c r="A211" s="32">
        <v>14</v>
      </c>
      <c r="B211" s="33" t="s">
        <v>106</v>
      </c>
      <c r="C211" s="34">
        <v>45776</v>
      </c>
      <c r="D211" s="35">
        <v>0.29658564814814814</v>
      </c>
      <c r="E211" s="36" t="s">
        <v>4</v>
      </c>
    </row>
    <row r="212" spans="1:5" x14ac:dyDescent="0.25">
      <c r="A212" s="32">
        <v>15</v>
      </c>
      <c r="B212" s="33" t="s">
        <v>130</v>
      </c>
      <c r="C212" s="34">
        <v>45776</v>
      </c>
      <c r="D212" s="35">
        <v>0.29618055555555556</v>
      </c>
      <c r="E212" s="36" t="s">
        <v>4</v>
      </c>
    </row>
    <row r="213" spans="1:5" x14ac:dyDescent="0.25">
      <c r="A213" s="32">
        <v>18</v>
      </c>
      <c r="B213" s="33" t="s">
        <v>107</v>
      </c>
      <c r="C213" s="34">
        <v>45776</v>
      </c>
      <c r="D213" s="35">
        <v>0.28717592592592595</v>
      </c>
      <c r="E213" s="36" t="s">
        <v>4</v>
      </c>
    </row>
    <row r="214" spans="1:5" x14ac:dyDescent="0.25">
      <c r="A214" s="32">
        <v>22</v>
      </c>
      <c r="B214" s="33" t="s">
        <v>131</v>
      </c>
      <c r="C214" s="34">
        <v>45776</v>
      </c>
      <c r="D214" s="35">
        <v>0.38384259259259257</v>
      </c>
      <c r="E214" s="36" t="s">
        <v>4</v>
      </c>
    </row>
    <row r="215" spans="1:5" x14ac:dyDescent="0.25">
      <c r="A215" s="32">
        <v>47</v>
      </c>
      <c r="B215" s="33" t="s">
        <v>128</v>
      </c>
      <c r="C215" s="34">
        <v>45776</v>
      </c>
      <c r="D215" s="35">
        <v>0.38124999999999998</v>
      </c>
      <c r="E215" s="36" t="s">
        <v>4</v>
      </c>
    </row>
    <row r="216" spans="1:5" x14ac:dyDescent="0.25">
      <c r="A216" s="32">
        <v>50</v>
      </c>
      <c r="B216" s="33" t="s">
        <v>108</v>
      </c>
      <c r="C216" s="34">
        <v>45776</v>
      </c>
      <c r="D216" s="35">
        <v>0.26623842592592595</v>
      </c>
      <c r="E216" s="36" t="s">
        <v>4</v>
      </c>
    </row>
    <row r="217" spans="1:5" x14ac:dyDescent="0.25">
      <c r="A217" s="32">
        <v>52</v>
      </c>
      <c r="B217" s="33" t="s">
        <v>109</v>
      </c>
      <c r="C217" s="34">
        <v>45776</v>
      </c>
      <c r="D217" s="35">
        <v>0.30399305555555556</v>
      </c>
      <c r="E217" s="36" t="s">
        <v>4</v>
      </c>
    </row>
    <row r="218" spans="1:5" x14ac:dyDescent="0.25">
      <c r="A218" s="32">
        <v>120</v>
      </c>
      <c r="B218" s="33" t="s">
        <v>110</v>
      </c>
      <c r="C218" s="34">
        <v>45776</v>
      </c>
      <c r="D218" s="35">
        <v>0.28062500000000001</v>
      </c>
      <c r="E218" s="36" t="s">
        <v>4</v>
      </c>
    </row>
    <row r="219" spans="1:5" x14ac:dyDescent="0.25">
      <c r="A219" s="32">
        <v>125</v>
      </c>
      <c r="B219" s="33" t="s">
        <v>129</v>
      </c>
      <c r="C219" s="34">
        <v>45776</v>
      </c>
      <c r="D219" s="35">
        <v>0.3777314814814815</v>
      </c>
      <c r="E219" s="36" t="s">
        <v>4</v>
      </c>
    </row>
    <row r="220" spans="1:5" x14ac:dyDescent="0.25">
      <c r="A220" s="32">
        <v>139</v>
      </c>
      <c r="B220" s="33" t="s">
        <v>111</v>
      </c>
      <c r="C220" s="34">
        <v>45776</v>
      </c>
      <c r="D220" s="35">
        <v>0.28182870370370372</v>
      </c>
      <c r="E220" s="36" t="s">
        <v>4</v>
      </c>
    </row>
    <row r="221" spans="1:5" x14ac:dyDescent="0.25">
      <c r="A221" s="32">
        <v>142</v>
      </c>
      <c r="B221" s="33" t="s">
        <v>112</v>
      </c>
      <c r="C221" s="34">
        <v>45776</v>
      </c>
      <c r="D221" s="35">
        <v>0.35668981481481482</v>
      </c>
      <c r="E221" s="36" t="s">
        <v>4</v>
      </c>
    </row>
    <row r="222" spans="1:5" x14ac:dyDescent="0.25">
      <c r="A222" s="32">
        <v>159</v>
      </c>
      <c r="B222" s="33" t="s">
        <v>113</v>
      </c>
      <c r="C222" s="34">
        <v>45776</v>
      </c>
      <c r="D222" s="35">
        <v>0.37385416666666665</v>
      </c>
      <c r="E222" s="36" t="s">
        <v>4</v>
      </c>
    </row>
    <row r="223" spans="1:5" x14ac:dyDescent="0.25">
      <c r="A223" s="32">
        <v>168</v>
      </c>
      <c r="B223" s="33" t="s">
        <v>114</v>
      </c>
      <c r="C223" s="34">
        <v>45776</v>
      </c>
      <c r="D223" s="35">
        <v>0.29681712962962964</v>
      </c>
      <c r="E223" s="36" t="s">
        <v>4</v>
      </c>
    </row>
    <row r="224" spans="1:5" x14ac:dyDescent="0.25">
      <c r="A224" s="32">
        <v>168</v>
      </c>
      <c r="B224" s="33" t="s">
        <v>114</v>
      </c>
      <c r="C224" s="34">
        <v>45776</v>
      </c>
      <c r="D224" s="35">
        <v>0.29686342592592591</v>
      </c>
      <c r="E224" s="36" t="s">
        <v>4</v>
      </c>
    </row>
    <row r="225" spans="1:5" x14ac:dyDescent="0.25">
      <c r="A225" s="32">
        <v>170</v>
      </c>
      <c r="B225" s="33" t="s">
        <v>115</v>
      </c>
      <c r="C225" s="34">
        <v>45776</v>
      </c>
      <c r="D225" s="35">
        <v>0.3228240740740741</v>
      </c>
      <c r="E225" s="36" t="s">
        <v>4</v>
      </c>
    </row>
    <row r="226" spans="1:5" x14ac:dyDescent="0.25">
      <c r="A226" s="32">
        <v>175</v>
      </c>
      <c r="B226" s="33" t="s">
        <v>116</v>
      </c>
      <c r="C226" s="34">
        <v>45776</v>
      </c>
      <c r="D226" s="35">
        <v>0.2761689814814815</v>
      </c>
      <c r="E226" s="36" t="s">
        <v>4</v>
      </c>
    </row>
    <row r="227" spans="1:5" x14ac:dyDescent="0.25">
      <c r="A227" s="32">
        <v>177</v>
      </c>
      <c r="B227" s="33" t="s">
        <v>117</v>
      </c>
      <c r="C227" s="34">
        <v>45776</v>
      </c>
      <c r="D227" s="35">
        <v>0.29545138888888889</v>
      </c>
      <c r="E227" s="36" t="s">
        <v>4</v>
      </c>
    </row>
    <row r="228" spans="1:5" x14ac:dyDescent="0.25">
      <c r="A228" s="32">
        <v>180</v>
      </c>
      <c r="B228" s="33" t="s">
        <v>118</v>
      </c>
      <c r="C228" s="34">
        <v>45776</v>
      </c>
      <c r="D228" s="35">
        <v>0.27179398148148148</v>
      </c>
      <c r="E228" s="36" t="s">
        <v>4</v>
      </c>
    </row>
    <row r="229" spans="1:5" x14ac:dyDescent="0.25">
      <c r="A229" s="32">
        <v>184</v>
      </c>
      <c r="B229" s="33" t="s">
        <v>119</v>
      </c>
      <c r="C229" s="34">
        <v>45776</v>
      </c>
      <c r="D229" s="35">
        <v>0.28119212962962964</v>
      </c>
      <c r="E229" s="36" t="s">
        <v>4</v>
      </c>
    </row>
    <row r="230" spans="1:5" x14ac:dyDescent="0.25">
      <c r="A230" s="32">
        <v>186</v>
      </c>
      <c r="B230" s="33" t="s">
        <v>120</v>
      </c>
      <c r="C230" s="34">
        <v>45776</v>
      </c>
      <c r="D230" s="35">
        <v>0.49496527777777777</v>
      </c>
      <c r="E230" s="36" t="s">
        <v>4</v>
      </c>
    </row>
    <row r="231" spans="1:5" x14ac:dyDescent="0.25">
      <c r="A231" s="32">
        <v>186</v>
      </c>
      <c r="B231" s="33" t="s">
        <v>120</v>
      </c>
      <c r="C231" s="34">
        <v>45776</v>
      </c>
      <c r="D231" s="35">
        <v>0.49502314814814813</v>
      </c>
      <c r="E231" s="36" t="s">
        <v>4</v>
      </c>
    </row>
    <row r="232" spans="1:5" x14ac:dyDescent="0.25">
      <c r="A232" s="32">
        <v>188</v>
      </c>
      <c r="B232" s="33" t="s">
        <v>121</v>
      </c>
      <c r="C232" s="34">
        <v>45776</v>
      </c>
      <c r="D232" s="35">
        <v>0.26990740740740743</v>
      </c>
      <c r="E232" s="36" t="s">
        <v>4</v>
      </c>
    </row>
    <row r="233" spans="1:5" x14ac:dyDescent="0.25">
      <c r="A233" s="32">
        <v>190</v>
      </c>
      <c r="B233" s="33" t="s">
        <v>122</v>
      </c>
      <c r="C233" s="34">
        <v>45776</v>
      </c>
      <c r="D233" s="35">
        <v>0.27171296296296299</v>
      </c>
      <c r="E233" s="36" t="s">
        <v>4</v>
      </c>
    </row>
    <row r="234" spans="1:5" x14ac:dyDescent="0.25">
      <c r="A234" s="32">
        <v>190</v>
      </c>
      <c r="B234" s="33" t="s">
        <v>122</v>
      </c>
      <c r="C234" s="34">
        <v>45776</v>
      </c>
      <c r="D234" s="35">
        <v>0.28093750000000001</v>
      </c>
      <c r="E234" s="36" t="s">
        <v>4</v>
      </c>
    </row>
    <row r="235" spans="1:5" x14ac:dyDescent="0.25">
      <c r="A235" s="32">
        <v>191</v>
      </c>
      <c r="B235" s="33" t="s">
        <v>123</v>
      </c>
      <c r="C235" s="34">
        <v>45776</v>
      </c>
      <c r="D235" s="35">
        <v>0.25394675925925925</v>
      </c>
      <c r="E235" s="36" t="s">
        <v>4</v>
      </c>
    </row>
    <row r="236" spans="1:5" x14ac:dyDescent="0.25">
      <c r="A236" s="32">
        <v>192</v>
      </c>
      <c r="B236" s="33" t="s">
        <v>124</v>
      </c>
      <c r="C236" s="34">
        <v>45776</v>
      </c>
      <c r="D236" s="35">
        <v>0.28138888888888891</v>
      </c>
      <c r="E236" s="36" t="s">
        <v>4</v>
      </c>
    </row>
    <row r="237" spans="1:5" x14ac:dyDescent="0.25">
      <c r="A237" s="32">
        <v>11</v>
      </c>
      <c r="B237" s="33" t="s">
        <v>127</v>
      </c>
      <c r="C237" s="34">
        <v>45776</v>
      </c>
      <c r="D237" s="35">
        <v>0.90222222222222226</v>
      </c>
      <c r="E237" s="37" t="s">
        <v>5</v>
      </c>
    </row>
    <row r="238" spans="1:5" x14ac:dyDescent="0.25">
      <c r="A238" s="32">
        <v>14</v>
      </c>
      <c r="B238" s="33" t="s">
        <v>106</v>
      </c>
      <c r="C238" s="34">
        <v>45776</v>
      </c>
      <c r="D238" s="35">
        <v>0.75965277777777773</v>
      </c>
      <c r="E238" s="37" t="s">
        <v>5</v>
      </c>
    </row>
    <row r="239" spans="1:5" x14ac:dyDescent="0.25">
      <c r="A239" s="32">
        <v>15</v>
      </c>
      <c r="B239" s="33" t="s">
        <v>130</v>
      </c>
      <c r="C239" s="34">
        <v>45776</v>
      </c>
      <c r="D239" s="35">
        <v>0.90515046296296298</v>
      </c>
      <c r="E239" s="37" t="s">
        <v>5</v>
      </c>
    </row>
    <row r="240" spans="1:5" x14ac:dyDescent="0.25">
      <c r="A240" s="32">
        <v>18</v>
      </c>
      <c r="B240" s="33" t="s">
        <v>107</v>
      </c>
      <c r="C240" s="34">
        <v>45776</v>
      </c>
      <c r="D240" s="35">
        <v>0.812962962962963</v>
      </c>
      <c r="E240" s="37" t="s">
        <v>5</v>
      </c>
    </row>
    <row r="241" spans="1:5" x14ac:dyDescent="0.25">
      <c r="A241" s="32">
        <v>22</v>
      </c>
      <c r="B241" s="33" t="s">
        <v>131</v>
      </c>
      <c r="C241" s="34">
        <v>45776</v>
      </c>
      <c r="D241" s="35">
        <v>0.75003472222222223</v>
      </c>
      <c r="E241" s="37" t="s">
        <v>5</v>
      </c>
    </row>
    <row r="242" spans="1:5" x14ac:dyDescent="0.25">
      <c r="A242" s="32">
        <v>47</v>
      </c>
      <c r="B242" s="33" t="s">
        <v>128</v>
      </c>
      <c r="C242" s="34">
        <v>45776</v>
      </c>
      <c r="D242" s="35">
        <v>0.78802083333333328</v>
      </c>
      <c r="E242" s="37" t="s">
        <v>5</v>
      </c>
    </row>
    <row r="243" spans="1:5" x14ac:dyDescent="0.25">
      <c r="A243" s="32">
        <v>50</v>
      </c>
      <c r="B243" s="33" t="s">
        <v>108</v>
      </c>
      <c r="C243" s="34">
        <v>45776</v>
      </c>
      <c r="D243" s="35">
        <v>0.93660879629629634</v>
      </c>
      <c r="E243" s="37" t="s">
        <v>5</v>
      </c>
    </row>
    <row r="244" spans="1:5" x14ac:dyDescent="0.25">
      <c r="A244" s="32">
        <v>52</v>
      </c>
      <c r="B244" s="33" t="s">
        <v>109</v>
      </c>
      <c r="C244" s="34">
        <v>45776</v>
      </c>
      <c r="D244" s="35">
        <v>0.81303240740740745</v>
      </c>
      <c r="E244" s="37" t="s">
        <v>5</v>
      </c>
    </row>
    <row r="245" spans="1:5" x14ac:dyDescent="0.25">
      <c r="A245" s="32">
        <v>120</v>
      </c>
      <c r="B245" s="33" t="s">
        <v>110</v>
      </c>
      <c r="C245" s="34">
        <v>45776</v>
      </c>
      <c r="D245" s="35">
        <v>0.74997685185185181</v>
      </c>
      <c r="E245" s="37" t="s">
        <v>5</v>
      </c>
    </row>
    <row r="246" spans="1:5" x14ac:dyDescent="0.25">
      <c r="A246" s="32">
        <v>125</v>
      </c>
      <c r="B246" s="33" t="s">
        <v>129</v>
      </c>
      <c r="C246" s="34">
        <v>45776</v>
      </c>
      <c r="D246" s="35">
        <v>0.76612268518518523</v>
      </c>
      <c r="E246" s="37" t="s">
        <v>5</v>
      </c>
    </row>
    <row r="247" spans="1:5" x14ac:dyDescent="0.25">
      <c r="A247" s="32">
        <v>139</v>
      </c>
      <c r="B247" s="33" t="s">
        <v>111</v>
      </c>
      <c r="C247" s="34">
        <v>45776</v>
      </c>
      <c r="D247" s="35">
        <v>0.89990740740740738</v>
      </c>
      <c r="E247" s="37" t="s">
        <v>5</v>
      </c>
    </row>
    <row r="248" spans="1:5" x14ac:dyDescent="0.25">
      <c r="A248" s="32">
        <v>142</v>
      </c>
      <c r="B248" s="33" t="s">
        <v>112</v>
      </c>
      <c r="C248" s="34">
        <v>45776</v>
      </c>
      <c r="D248" s="35">
        <v>0.75010416666666668</v>
      </c>
      <c r="E248" s="37" t="s">
        <v>5</v>
      </c>
    </row>
    <row r="249" spans="1:5" x14ac:dyDescent="0.25">
      <c r="A249" s="32">
        <v>159</v>
      </c>
      <c r="B249" s="33" t="s">
        <v>113</v>
      </c>
      <c r="C249" s="34">
        <v>45776</v>
      </c>
      <c r="D249" s="35">
        <v>0.75699074074074069</v>
      </c>
      <c r="E249" s="37" t="s">
        <v>5</v>
      </c>
    </row>
    <row r="250" spans="1:5" x14ac:dyDescent="0.25">
      <c r="A250" s="32">
        <v>168</v>
      </c>
      <c r="B250" s="33" t="s">
        <v>114</v>
      </c>
      <c r="C250" s="34">
        <v>45776</v>
      </c>
      <c r="D250" s="35">
        <v>0.9016319444444445</v>
      </c>
      <c r="E250" s="37" t="s">
        <v>5</v>
      </c>
    </row>
    <row r="251" spans="1:5" x14ac:dyDescent="0.25">
      <c r="A251" s="32">
        <v>170</v>
      </c>
      <c r="B251" s="33" t="s">
        <v>115</v>
      </c>
      <c r="C251" s="34">
        <v>45776</v>
      </c>
      <c r="D251" s="35">
        <v>0.8309375</v>
      </c>
      <c r="E251" s="37" t="s">
        <v>5</v>
      </c>
    </row>
    <row r="252" spans="1:5" x14ac:dyDescent="0.25">
      <c r="A252" s="32">
        <v>175</v>
      </c>
      <c r="B252" s="33" t="s">
        <v>116</v>
      </c>
      <c r="C252" s="34">
        <v>45776</v>
      </c>
      <c r="D252" s="35">
        <v>0.80056712962962961</v>
      </c>
      <c r="E252" s="37" t="s">
        <v>5</v>
      </c>
    </row>
    <row r="253" spans="1:5" x14ac:dyDescent="0.25">
      <c r="A253" s="32">
        <v>177</v>
      </c>
      <c r="B253" s="33" t="s">
        <v>117</v>
      </c>
      <c r="C253" s="34">
        <v>45776</v>
      </c>
      <c r="D253" s="35">
        <v>0.9006481481481482</v>
      </c>
      <c r="E253" s="37" t="s">
        <v>5</v>
      </c>
    </row>
    <row r="254" spans="1:5" x14ac:dyDescent="0.25">
      <c r="A254" s="32">
        <v>180</v>
      </c>
      <c r="B254" s="33" t="s">
        <v>118</v>
      </c>
      <c r="C254" s="34">
        <v>45776</v>
      </c>
      <c r="D254" s="35">
        <v>0.7575115740740741</v>
      </c>
      <c r="E254" s="37" t="s">
        <v>5</v>
      </c>
    </row>
    <row r="255" spans="1:5" x14ac:dyDescent="0.25">
      <c r="A255" s="32">
        <v>184</v>
      </c>
      <c r="B255" s="33" t="s">
        <v>119</v>
      </c>
      <c r="C255" s="34">
        <v>45776</v>
      </c>
      <c r="D255" s="35">
        <v>0.76307870370370368</v>
      </c>
      <c r="E255" s="37" t="s">
        <v>5</v>
      </c>
    </row>
    <row r="256" spans="1:5" x14ac:dyDescent="0.25">
      <c r="A256" s="32">
        <v>185</v>
      </c>
      <c r="B256" s="33" t="s">
        <v>132</v>
      </c>
      <c r="C256" s="34">
        <v>45776</v>
      </c>
      <c r="D256" s="35">
        <v>0.90174768518518522</v>
      </c>
      <c r="E256" s="37" t="s">
        <v>5</v>
      </c>
    </row>
    <row r="257" spans="1:5" x14ac:dyDescent="0.25">
      <c r="A257" s="32">
        <v>188</v>
      </c>
      <c r="B257" s="33" t="s">
        <v>121</v>
      </c>
      <c r="C257" s="34">
        <v>45776</v>
      </c>
      <c r="D257" s="35">
        <v>0.87454861111111115</v>
      </c>
      <c r="E257" s="37" t="s">
        <v>5</v>
      </c>
    </row>
    <row r="258" spans="1:5" x14ac:dyDescent="0.25">
      <c r="A258" s="32">
        <v>190</v>
      </c>
      <c r="B258" s="33" t="s">
        <v>122</v>
      </c>
      <c r="C258" s="34">
        <v>45776</v>
      </c>
      <c r="D258" s="35">
        <v>0.80099537037037039</v>
      </c>
      <c r="E258" s="37" t="s">
        <v>5</v>
      </c>
    </row>
    <row r="259" spans="1:5" x14ac:dyDescent="0.25">
      <c r="A259" s="32">
        <v>190</v>
      </c>
      <c r="B259" s="33" t="s">
        <v>122</v>
      </c>
      <c r="C259" s="34">
        <v>45776</v>
      </c>
      <c r="D259" s="35">
        <v>0.80105324074074069</v>
      </c>
      <c r="E259" s="37" t="s">
        <v>5</v>
      </c>
    </row>
    <row r="260" spans="1:5" x14ac:dyDescent="0.25">
      <c r="A260" s="32">
        <v>191</v>
      </c>
      <c r="B260" s="33" t="s">
        <v>123</v>
      </c>
      <c r="C260" s="34">
        <v>45776</v>
      </c>
      <c r="D260" s="35">
        <v>0.80049768518518516</v>
      </c>
      <c r="E260" s="37" t="s">
        <v>5</v>
      </c>
    </row>
    <row r="261" spans="1:5" x14ac:dyDescent="0.25">
      <c r="A261" s="32">
        <v>192</v>
      </c>
      <c r="B261" s="33" t="s">
        <v>124</v>
      </c>
      <c r="C261" s="34">
        <v>45776</v>
      </c>
      <c r="D261" s="35">
        <v>0.80083333333333329</v>
      </c>
      <c r="E261" s="37" t="s">
        <v>5</v>
      </c>
    </row>
    <row r="262" spans="1:5" x14ac:dyDescent="0.25">
      <c r="A262" s="32">
        <v>7</v>
      </c>
      <c r="B262" s="33" t="s">
        <v>126</v>
      </c>
      <c r="C262" s="34">
        <v>45777</v>
      </c>
      <c r="D262" s="35">
        <v>0.28305555555555556</v>
      </c>
      <c r="E262" s="36" t="s">
        <v>4</v>
      </c>
    </row>
    <row r="263" spans="1:5" x14ac:dyDescent="0.25">
      <c r="A263" s="32">
        <v>11</v>
      </c>
      <c r="B263" s="33" t="s">
        <v>127</v>
      </c>
      <c r="C263" s="34">
        <v>45777</v>
      </c>
      <c r="D263" s="35">
        <v>0.29475694444444445</v>
      </c>
      <c r="E263" s="36" t="s">
        <v>4</v>
      </c>
    </row>
    <row r="264" spans="1:5" x14ac:dyDescent="0.25">
      <c r="A264" s="32">
        <v>14</v>
      </c>
      <c r="B264" s="33" t="s">
        <v>106</v>
      </c>
      <c r="C264" s="34">
        <v>45777</v>
      </c>
      <c r="D264" s="35">
        <v>0.29449074074074072</v>
      </c>
      <c r="E264" s="36" t="s">
        <v>4</v>
      </c>
    </row>
    <row r="265" spans="1:5" x14ac:dyDescent="0.25">
      <c r="A265" s="32">
        <v>14</v>
      </c>
      <c r="B265" s="33" t="s">
        <v>106</v>
      </c>
      <c r="C265" s="34">
        <v>45777</v>
      </c>
      <c r="D265" s="35">
        <v>0.29456018518518517</v>
      </c>
      <c r="E265" s="36" t="s">
        <v>4</v>
      </c>
    </row>
    <row r="266" spans="1:5" x14ac:dyDescent="0.25">
      <c r="A266" s="32">
        <v>15</v>
      </c>
      <c r="B266" s="33" t="s">
        <v>130</v>
      </c>
      <c r="C266" s="34">
        <v>45777</v>
      </c>
      <c r="D266" s="35">
        <v>0.29501157407407408</v>
      </c>
      <c r="E266" s="36" t="s">
        <v>4</v>
      </c>
    </row>
    <row r="267" spans="1:5" x14ac:dyDescent="0.25">
      <c r="A267" s="32">
        <v>18</v>
      </c>
      <c r="B267" s="33" t="s">
        <v>107</v>
      </c>
      <c r="C267" s="34">
        <v>45777</v>
      </c>
      <c r="D267" s="35">
        <v>0.29364583333333333</v>
      </c>
      <c r="E267" s="36" t="s">
        <v>4</v>
      </c>
    </row>
    <row r="268" spans="1:5" x14ac:dyDescent="0.25">
      <c r="A268" s="32">
        <v>22</v>
      </c>
      <c r="B268" s="33" t="s">
        <v>131</v>
      </c>
      <c r="C268" s="34">
        <v>45777</v>
      </c>
      <c r="D268" s="35">
        <v>0.38712962962962966</v>
      </c>
      <c r="E268" s="36" t="s">
        <v>4</v>
      </c>
    </row>
    <row r="269" spans="1:5" x14ac:dyDescent="0.25">
      <c r="A269" s="32">
        <v>47</v>
      </c>
      <c r="B269" s="33" t="s">
        <v>128</v>
      </c>
      <c r="C269" s="34">
        <v>45777</v>
      </c>
      <c r="D269" s="35">
        <v>0.3586226851851852</v>
      </c>
      <c r="E269" s="36" t="s">
        <v>4</v>
      </c>
    </row>
    <row r="270" spans="1:5" x14ac:dyDescent="0.25">
      <c r="A270" s="32">
        <v>50</v>
      </c>
      <c r="B270" s="33" t="s">
        <v>108</v>
      </c>
      <c r="C270" s="34">
        <v>45777</v>
      </c>
      <c r="D270" s="35">
        <v>0.24980324074074073</v>
      </c>
      <c r="E270" s="36" t="s">
        <v>4</v>
      </c>
    </row>
    <row r="271" spans="1:5" x14ac:dyDescent="0.25">
      <c r="A271" s="32">
        <v>52</v>
      </c>
      <c r="B271" s="33" t="s">
        <v>109</v>
      </c>
      <c r="C271" s="34">
        <v>45777</v>
      </c>
      <c r="D271" s="35">
        <v>0.29377314814814814</v>
      </c>
      <c r="E271" s="36" t="s">
        <v>4</v>
      </c>
    </row>
    <row r="272" spans="1:5" x14ac:dyDescent="0.25">
      <c r="A272" s="32">
        <v>120</v>
      </c>
      <c r="B272" s="33" t="s">
        <v>110</v>
      </c>
      <c r="C272" s="34">
        <v>45777</v>
      </c>
      <c r="D272" s="35">
        <v>0.28047453703703706</v>
      </c>
      <c r="E272" s="36" t="s">
        <v>4</v>
      </c>
    </row>
    <row r="273" spans="1:5" x14ac:dyDescent="0.25">
      <c r="A273" s="32">
        <v>139</v>
      </c>
      <c r="B273" s="33" t="s">
        <v>111</v>
      </c>
      <c r="C273" s="34">
        <v>45777</v>
      </c>
      <c r="D273" s="35">
        <v>0.2388888888888889</v>
      </c>
      <c r="E273" s="36" t="s">
        <v>4</v>
      </c>
    </row>
    <row r="274" spans="1:5" x14ac:dyDescent="0.25">
      <c r="A274" s="32">
        <v>142</v>
      </c>
      <c r="B274" s="33" t="s">
        <v>112</v>
      </c>
      <c r="C274" s="34">
        <v>45777</v>
      </c>
      <c r="D274" s="35">
        <v>0.35832175925925924</v>
      </c>
      <c r="E274" s="36" t="s">
        <v>4</v>
      </c>
    </row>
    <row r="275" spans="1:5" x14ac:dyDescent="0.25">
      <c r="A275" s="32">
        <v>159</v>
      </c>
      <c r="B275" s="33" t="s">
        <v>113</v>
      </c>
      <c r="C275" s="34">
        <v>45777</v>
      </c>
      <c r="D275" s="35">
        <v>0.3778125</v>
      </c>
      <c r="E275" s="36" t="s">
        <v>4</v>
      </c>
    </row>
    <row r="276" spans="1:5" x14ac:dyDescent="0.25">
      <c r="A276" s="32">
        <v>170</v>
      </c>
      <c r="B276" s="33" t="s">
        <v>115</v>
      </c>
      <c r="C276" s="34">
        <v>45777</v>
      </c>
      <c r="D276" s="35">
        <v>0.32180555555555557</v>
      </c>
      <c r="E276" s="36" t="s">
        <v>4</v>
      </c>
    </row>
    <row r="277" spans="1:5" x14ac:dyDescent="0.25">
      <c r="A277" s="32">
        <v>175</v>
      </c>
      <c r="B277" s="33" t="s">
        <v>116</v>
      </c>
      <c r="C277" s="34">
        <v>45777</v>
      </c>
      <c r="D277" s="35">
        <v>0.24885416666666665</v>
      </c>
      <c r="E277" s="36" t="s">
        <v>4</v>
      </c>
    </row>
    <row r="278" spans="1:5" x14ac:dyDescent="0.25">
      <c r="A278" s="32">
        <v>177</v>
      </c>
      <c r="B278" s="33" t="s">
        <v>117</v>
      </c>
      <c r="C278" s="34">
        <v>45777</v>
      </c>
      <c r="D278" s="35">
        <v>0.24877314814814816</v>
      </c>
      <c r="E278" s="36" t="s">
        <v>4</v>
      </c>
    </row>
    <row r="279" spans="1:5" x14ac:dyDescent="0.25">
      <c r="A279" s="32">
        <v>180</v>
      </c>
      <c r="B279" s="33" t="s">
        <v>118</v>
      </c>
      <c r="C279" s="34">
        <v>45777</v>
      </c>
      <c r="D279" s="35">
        <v>0.26488425925925924</v>
      </c>
      <c r="E279" s="36" t="s">
        <v>4</v>
      </c>
    </row>
    <row r="280" spans="1:5" x14ac:dyDescent="0.25">
      <c r="A280" s="32">
        <v>184</v>
      </c>
      <c r="B280" s="33" t="s">
        <v>119</v>
      </c>
      <c r="C280" s="34">
        <v>45777</v>
      </c>
      <c r="D280" s="35">
        <v>0.23689814814814814</v>
      </c>
      <c r="E280" s="36" t="s">
        <v>4</v>
      </c>
    </row>
    <row r="281" spans="1:5" x14ac:dyDescent="0.25">
      <c r="A281" s="32">
        <v>185</v>
      </c>
      <c r="B281" s="33" t="s">
        <v>132</v>
      </c>
      <c r="C281" s="34">
        <v>45777</v>
      </c>
      <c r="D281" s="35">
        <v>0.29517361111111112</v>
      </c>
      <c r="E281" s="36" t="s">
        <v>4</v>
      </c>
    </row>
    <row r="282" spans="1:5" x14ac:dyDescent="0.25">
      <c r="A282" s="32">
        <v>186</v>
      </c>
      <c r="B282" s="33" t="s">
        <v>120</v>
      </c>
      <c r="C282" s="34">
        <v>45777</v>
      </c>
      <c r="D282" s="35">
        <v>0.49150462962962965</v>
      </c>
      <c r="E282" s="36" t="s">
        <v>4</v>
      </c>
    </row>
    <row r="283" spans="1:5" x14ac:dyDescent="0.25">
      <c r="A283" s="32">
        <v>188</v>
      </c>
      <c r="B283" s="33" t="s">
        <v>121</v>
      </c>
      <c r="C283" s="34">
        <v>45777</v>
      </c>
      <c r="D283" s="35">
        <v>0.24577546296296296</v>
      </c>
      <c r="E283" s="36" t="s">
        <v>4</v>
      </c>
    </row>
    <row r="284" spans="1:5" x14ac:dyDescent="0.25">
      <c r="A284" s="32">
        <v>190</v>
      </c>
      <c r="B284" s="33" t="s">
        <v>122</v>
      </c>
      <c r="C284" s="34">
        <v>45777</v>
      </c>
      <c r="D284" s="35">
        <v>0.24667824074074074</v>
      </c>
      <c r="E284" s="36" t="s">
        <v>4</v>
      </c>
    </row>
    <row r="285" spans="1:5" x14ac:dyDescent="0.25">
      <c r="A285" s="32">
        <v>190</v>
      </c>
      <c r="B285" s="33" t="s">
        <v>122</v>
      </c>
      <c r="C285" s="34">
        <v>45777</v>
      </c>
      <c r="D285" s="35">
        <v>0.24685185185185185</v>
      </c>
      <c r="E285" s="36" t="s">
        <v>4</v>
      </c>
    </row>
    <row r="286" spans="1:5" x14ac:dyDescent="0.25">
      <c r="A286" s="32">
        <v>191</v>
      </c>
      <c r="B286" s="33" t="s">
        <v>123</v>
      </c>
      <c r="C286" s="34">
        <v>45777</v>
      </c>
      <c r="D286" s="35">
        <v>0.25114583333333335</v>
      </c>
      <c r="E286" s="36" t="s">
        <v>4</v>
      </c>
    </row>
    <row r="287" spans="1:5" x14ac:dyDescent="0.25">
      <c r="A287" s="32">
        <v>192</v>
      </c>
      <c r="B287" s="33" t="s">
        <v>124</v>
      </c>
      <c r="C287" s="34">
        <v>45777</v>
      </c>
      <c r="D287" s="35">
        <v>0.22253472222222223</v>
      </c>
      <c r="E287" s="36" t="s">
        <v>4</v>
      </c>
    </row>
    <row r="288" spans="1:5" x14ac:dyDescent="0.25">
      <c r="A288" s="32">
        <v>11</v>
      </c>
      <c r="B288" s="33" t="s">
        <v>127</v>
      </c>
      <c r="C288" s="34">
        <v>45777</v>
      </c>
      <c r="D288" s="35">
        <v>0.8341319444444445</v>
      </c>
      <c r="E288" s="37" t="s">
        <v>5</v>
      </c>
    </row>
    <row r="289" spans="1:5" x14ac:dyDescent="0.25">
      <c r="A289" s="32">
        <v>15</v>
      </c>
      <c r="B289" s="33" t="s">
        <v>130</v>
      </c>
      <c r="C289" s="34">
        <v>45777</v>
      </c>
      <c r="D289" s="35">
        <v>0.65798611111111116</v>
      </c>
      <c r="E289" s="37" t="s">
        <v>5</v>
      </c>
    </row>
    <row r="290" spans="1:5" x14ac:dyDescent="0.25">
      <c r="A290" s="32">
        <v>18</v>
      </c>
      <c r="B290" s="33" t="s">
        <v>107</v>
      </c>
      <c r="C290" s="34">
        <v>45777</v>
      </c>
      <c r="D290" s="35">
        <v>0.67439814814814814</v>
      </c>
      <c r="E290" s="37" t="s">
        <v>5</v>
      </c>
    </row>
    <row r="291" spans="1:5" x14ac:dyDescent="0.25">
      <c r="A291" s="32">
        <v>47</v>
      </c>
      <c r="B291" s="33" t="s">
        <v>128</v>
      </c>
      <c r="C291" s="34">
        <v>45777</v>
      </c>
      <c r="D291" s="35">
        <v>0.85233796296296294</v>
      </c>
      <c r="E291" s="37" t="s">
        <v>5</v>
      </c>
    </row>
    <row r="292" spans="1:5" x14ac:dyDescent="0.25">
      <c r="A292" s="32">
        <v>120</v>
      </c>
      <c r="B292" s="33" t="s">
        <v>110</v>
      </c>
      <c r="C292" s="34">
        <v>45777</v>
      </c>
      <c r="D292" s="35">
        <v>0.87276620370370372</v>
      </c>
      <c r="E292" s="37" t="s">
        <v>5</v>
      </c>
    </row>
    <row r="293" spans="1:5" x14ac:dyDescent="0.25">
      <c r="A293" s="32">
        <v>125</v>
      </c>
      <c r="B293" s="33" t="s">
        <v>129</v>
      </c>
      <c r="C293" s="34">
        <v>45777</v>
      </c>
      <c r="D293" s="35">
        <v>0.85222222222222221</v>
      </c>
      <c r="E293" s="37" t="s">
        <v>5</v>
      </c>
    </row>
    <row r="294" spans="1:5" x14ac:dyDescent="0.25">
      <c r="A294" s="32">
        <v>139</v>
      </c>
      <c r="B294" s="33" t="s">
        <v>111</v>
      </c>
      <c r="C294" s="34">
        <v>45777</v>
      </c>
      <c r="D294" s="35">
        <v>0.86828703703703702</v>
      </c>
      <c r="E294" s="37" t="s">
        <v>5</v>
      </c>
    </row>
    <row r="295" spans="1:5" x14ac:dyDescent="0.25">
      <c r="A295" s="32">
        <v>142</v>
      </c>
      <c r="B295" s="33" t="s">
        <v>112</v>
      </c>
      <c r="C295" s="34">
        <v>45777</v>
      </c>
      <c r="D295" s="35">
        <v>0.75262731481481482</v>
      </c>
      <c r="E295" s="37" t="s">
        <v>5</v>
      </c>
    </row>
    <row r="296" spans="1:5" x14ac:dyDescent="0.25">
      <c r="A296" s="32">
        <v>159</v>
      </c>
      <c r="B296" s="33" t="s">
        <v>113</v>
      </c>
      <c r="C296" s="34">
        <v>45777</v>
      </c>
      <c r="D296" s="35">
        <v>0.77009259259259255</v>
      </c>
      <c r="E296" s="37" t="s">
        <v>5</v>
      </c>
    </row>
    <row r="297" spans="1:5" x14ac:dyDescent="0.25">
      <c r="A297" s="32">
        <v>175</v>
      </c>
      <c r="B297" s="33" t="s">
        <v>116</v>
      </c>
      <c r="C297" s="34">
        <v>45777</v>
      </c>
      <c r="D297" s="35">
        <v>0.84722222222222221</v>
      </c>
      <c r="E297" s="37" t="s">
        <v>5</v>
      </c>
    </row>
    <row r="298" spans="1:5" x14ac:dyDescent="0.25">
      <c r="A298" s="32">
        <v>177</v>
      </c>
      <c r="B298" s="33" t="s">
        <v>117</v>
      </c>
      <c r="C298" s="34">
        <v>45777</v>
      </c>
      <c r="D298" s="35">
        <v>0.8509606481481482</v>
      </c>
      <c r="E298" s="37" t="s">
        <v>5</v>
      </c>
    </row>
    <row r="299" spans="1:5" x14ac:dyDescent="0.25">
      <c r="A299" s="32">
        <v>180</v>
      </c>
      <c r="B299" s="33" t="s">
        <v>118</v>
      </c>
      <c r="C299" s="34">
        <v>45777</v>
      </c>
      <c r="D299" s="35">
        <v>0.74782407407407403</v>
      </c>
      <c r="E299" s="37" t="s">
        <v>5</v>
      </c>
    </row>
    <row r="300" spans="1:5" x14ac:dyDescent="0.25">
      <c r="A300" s="32">
        <v>184</v>
      </c>
      <c r="B300" s="33" t="s">
        <v>119</v>
      </c>
      <c r="C300" s="34">
        <v>45777</v>
      </c>
      <c r="D300" s="35">
        <v>0.7507638888888889</v>
      </c>
      <c r="E300" s="37" t="s">
        <v>5</v>
      </c>
    </row>
    <row r="301" spans="1:5" x14ac:dyDescent="0.25">
      <c r="A301" s="32">
        <v>188</v>
      </c>
      <c r="B301" s="33" t="s">
        <v>121</v>
      </c>
      <c r="C301" s="34">
        <v>45777</v>
      </c>
      <c r="D301" s="35">
        <v>0.86739583333333337</v>
      </c>
      <c r="E301" s="37" t="s">
        <v>5</v>
      </c>
    </row>
    <row r="302" spans="1:5" x14ac:dyDescent="0.25">
      <c r="A302" s="32">
        <v>190</v>
      </c>
      <c r="B302" s="33" t="s">
        <v>122</v>
      </c>
      <c r="C302" s="34">
        <v>45777</v>
      </c>
      <c r="D302" s="35">
        <v>0.8671875</v>
      </c>
      <c r="E302" s="37" t="s">
        <v>5</v>
      </c>
    </row>
    <row r="303" spans="1:5" x14ac:dyDescent="0.25">
      <c r="A303" s="32">
        <v>191</v>
      </c>
      <c r="B303" s="33" t="s">
        <v>123</v>
      </c>
      <c r="C303" s="34">
        <v>45777</v>
      </c>
      <c r="D303" s="35">
        <v>0.75178240740740743</v>
      </c>
      <c r="E303" s="37" t="s">
        <v>5</v>
      </c>
    </row>
    <row r="304" spans="1:5" x14ac:dyDescent="0.25">
      <c r="A304" s="32">
        <v>192</v>
      </c>
      <c r="B304" s="33" t="s">
        <v>124</v>
      </c>
      <c r="C304" s="34">
        <v>45777</v>
      </c>
      <c r="D304" s="35">
        <v>0.84714120370370372</v>
      </c>
      <c r="E304" s="37" t="s">
        <v>5</v>
      </c>
    </row>
    <row r="305" spans="1:5" x14ac:dyDescent="0.25">
      <c r="A305" s="32">
        <v>170</v>
      </c>
      <c r="B305" s="33" t="s">
        <v>115</v>
      </c>
      <c r="C305" s="34">
        <v>45778</v>
      </c>
      <c r="D305" s="35">
        <v>0.2666898148148148</v>
      </c>
      <c r="E305" s="36" t="s">
        <v>4</v>
      </c>
    </row>
    <row r="306" spans="1:5" x14ac:dyDescent="0.25">
      <c r="A306" s="32">
        <v>170</v>
      </c>
      <c r="B306" s="33" t="s">
        <v>115</v>
      </c>
      <c r="C306" s="34">
        <v>45778</v>
      </c>
      <c r="D306" s="35">
        <v>0.72766203703703702</v>
      </c>
      <c r="E306" s="37" t="s">
        <v>5</v>
      </c>
    </row>
    <row r="307" spans="1:5" x14ac:dyDescent="0.25">
      <c r="A307" s="32">
        <v>190</v>
      </c>
      <c r="B307" s="33" t="s">
        <v>122</v>
      </c>
      <c r="C307" s="34">
        <v>45778</v>
      </c>
      <c r="D307" s="35">
        <v>0.65804398148148147</v>
      </c>
      <c r="E307" s="37" t="s">
        <v>5</v>
      </c>
    </row>
    <row r="308" spans="1:5" x14ac:dyDescent="0.25">
      <c r="A308" s="32">
        <v>7</v>
      </c>
      <c r="B308" s="33" t="s">
        <v>126</v>
      </c>
      <c r="C308" s="34">
        <v>45779</v>
      </c>
      <c r="D308" s="35">
        <v>0.27261574074074074</v>
      </c>
      <c r="E308" s="36" t="s">
        <v>4</v>
      </c>
    </row>
    <row r="309" spans="1:5" x14ac:dyDescent="0.25">
      <c r="A309" s="32">
        <v>11</v>
      </c>
      <c r="B309" s="33" t="s">
        <v>127</v>
      </c>
      <c r="C309" s="34">
        <v>45779</v>
      </c>
      <c r="D309" s="35">
        <v>0.29409722222222223</v>
      </c>
      <c r="E309" s="36" t="s">
        <v>4</v>
      </c>
    </row>
    <row r="310" spans="1:5" x14ac:dyDescent="0.25">
      <c r="A310" s="32">
        <v>14</v>
      </c>
      <c r="B310" s="33" t="s">
        <v>106</v>
      </c>
      <c r="C310" s="34">
        <v>45779</v>
      </c>
      <c r="D310" s="35">
        <v>0.29373842592592592</v>
      </c>
      <c r="E310" s="36" t="s">
        <v>4</v>
      </c>
    </row>
    <row r="311" spans="1:5" x14ac:dyDescent="0.25">
      <c r="A311" s="32">
        <v>15</v>
      </c>
      <c r="B311" s="33" t="s">
        <v>130</v>
      </c>
      <c r="C311" s="34">
        <v>45779</v>
      </c>
      <c r="D311" s="35">
        <v>0.2936111111111111</v>
      </c>
      <c r="E311" s="36" t="s">
        <v>4</v>
      </c>
    </row>
    <row r="312" spans="1:5" x14ac:dyDescent="0.25">
      <c r="A312" s="32">
        <v>18</v>
      </c>
      <c r="B312" s="33" t="s">
        <v>107</v>
      </c>
      <c r="C312" s="34">
        <v>45779</v>
      </c>
      <c r="D312" s="35">
        <v>0.29495370370370372</v>
      </c>
      <c r="E312" s="36" t="s">
        <v>4</v>
      </c>
    </row>
    <row r="313" spans="1:5" x14ac:dyDescent="0.25">
      <c r="A313" s="32">
        <v>47</v>
      </c>
      <c r="B313" s="33" t="s">
        <v>128</v>
      </c>
      <c r="C313" s="34">
        <v>45779</v>
      </c>
      <c r="D313" s="35">
        <v>0.37638888888888888</v>
      </c>
      <c r="E313" s="36" t="s">
        <v>4</v>
      </c>
    </row>
    <row r="314" spans="1:5" x14ac:dyDescent="0.25">
      <c r="A314" s="32">
        <v>52</v>
      </c>
      <c r="B314" s="33" t="s">
        <v>109</v>
      </c>
      <c r="C314" s="34">
        <v>45779</v>
      </c>
      <c r="D314" s="35">
        <v>0.29773148148148149</v>
      </c>
      <c r="E314" s="36" t="s">
        <v>4</v>
      </c>
    </row>
    <row r="315" spans="1:5" x14ac:dyDescent="0.25">
      <c r="A315" s="32">
        <v>120</v>
      </c>
      <c r="B315" s="33" t="s">
        <v>110</v>
      </c>
      <c r="C315" s="34">
        <v>45779</v>
      </c>
      <c r="D315" s="35">
        <v>0.27590277777777777</v>
      </c>
      <c r="E315" s="36" t="s">
        <v>4</v>
      </c>
    </row>
    <row r="316" spans="1:5" x14ac:dyDescent="0.25">
      <c r="A316" s="32">
        <v>125</v>
      </c>
      <c r="B316" s="33" t="s">
        <v>129</v>
      </c>
      <c r="C316" s="34">
        <v>45779</v>
      </c>
      <c r="D316" s="35">
        <v>0.37459490740740742</v>
      </c>
      <c r="E316" s="36" t="s">
        <v>4</v>
      </c>
    </row>
    <row r="317" spans="1:5" x14ac:dyDescent="0.25">
      <c r="A317" s="32">
        <v>139</v>
      </c>
      <c r="B317" s="33" t="s">
        <v>111</v>
      </c>
      <c r="C317" s="34">
        <v>45779</v>
      </c>
      <c r="D317" s="35">
        <v>0.28203703703703703</v>
      </c>
      <c r="E317" s="36" t="s">
        <v>4</v>
      </c>
    </row>
    <row r="318" spans="1:5" x14ac:dyDescent="0.25">
      <c r="A318" s="32">
        <v>142</v>
      </c>
      <c r="B318" s="33" t="s">
        <v>112</v>
      </c>
      <c r="C318" s="34">
        <v>45779</v>
      </c>
      <c r="D318" s="35">
        <v>0.35748842592592595</v>
      </c>
      <c r="E318" s="36" t="s">
        <v>4</v>
      </c>
    </row>
    <row r="319" spans="1:5" x14ac:dyDescent="0.25">
      <c r="A319" s="32">
        <v>159</v>
      </c>
      <c r="B319" s="33" t="s">
        <v>113</v>
      </c>
      <c r="C319" s="34">
        <v>45779</v>
      </c>
      <c r="D319" s="35">
        <v>0.37863425925925925</v>
      </c>
      <c r="E319" s="36" t="s">
        <v>4</v>
      </c>
    </row>
    <row r="320" spans="1:5" x14ac:dyDescent="0.25">
      <c r="A320" s="32">
        <v>168</v>
      </c>
      <c r="B320" s="33" t="s">
        <v>114</v>
      </c>
      <c r="C320" s="34">
        <v>45779</v>
      </c>
      <c r="D320" s="35">
        <v>0.29416666666666669</v>
      </c>
      <c r="E320" s="36" t="s">
        <v>4</v>
      </c>
    </row>
    <row r="321" spans="1:5" x14ac:dyDescent="0.25">
      <c r="A321" s="32">
        <v>170</v>
      </c>
      <c r="B321" s="33" t="s">
        <v>115</v>
      </c>
      <c r="C321" s="34">
        <v>45779</v>
      </c>
      <c r="D321" s="35">
        <v>0.30278935185185185</v>
      </c>
      <c r="E321" s="36" t="s">
        <v>4</v>
      </c>
    </row>
    <row r="322" spans="1:5" x14ac:dyDescent="0.25">
      <c r="A322" s="32">
        <v>175</v>
      </c>
      <c r="B322" s="33" t="s">
        <v>116</v>
      </c>
      <c r="C322" s="34">
        <v>45779</v>
      </c>
      <c r="D322" s="35">
        <v>0.29475694444444445</v>
      </c>
      <c r="E322" s="36" t="s">
        <v>4</v>
      </c>
    </row>
    <row r="323" spans="1:5" x14ac:dyDescent="0.25">
      <c r="A323" s="32">
        <v>177</v>
      </c>
      <c r="B323" s="33" t="s">
        <v>117</v>
      </c>
      <c r="C323" s="34">
        <v>45779</v>
      </c>
      <c r="D323" s="35">
        <v>0.29603009259259261</v>
      </c>
      <c r="E323" s="36" t="s">
        <v>4</v>
      </c>
    </row>
    <row r="324" spans="1:5" x14ac:dyDescent="0.25">
      <c r="A324" s="32">
        <v>180</v>
      </c>
      <c r="B324" s="33" t="s">
        <v>118</v>
      </c>
      <c r="C324" s="34">
        <v>45779</v>
      </c>
      <c r="D324" s="35">
        <v>0.27538194444444447</v>
      </c>
      <c r="E324" s="36" t="s">
        <v>4</v>
      </c>
    </row>
    <row r="325" spans="1:5" x14ac:dyDescent="0.25">
      <c r="A325" s="32">
        <v>184</v>
      </c>
      <c r="B325" s="33" t="s">
        <v>119</v>
      </c>
      <c r="C325" s="34">
        <v>45779</v>
      </c>
      <c r="D325" s="35">
        <v>0.28189814814814818</v>
      </c>
      <c r="E325" s="36" t="s">
        <v>4</v>
      </c>
    </row>
    <row r="326" spans="1:5" x14ac:dyDescent="0.25">
      <c r="A326" s="32">
        <v>185</v>
      </c>
      <c r="B326" s="33" t="s">
        <v>132</v>
      </c>
      <c r="C326" s="34">
        <v>45779</v>
      </c>
      <c r="D326" s="35">
        <v>0.3008912037037037</v>
      </c>
      <c r="E326" s="36" t="s">
        <v>4</v>
      </c>
    </row>
    <row r="327" spans="1:5" x14ac:dyDescent="0.25">
      <c r="A327" s="32">
        <v>188</v>
      </c>
      <c r="B327" s="33" t="s">
        <v>121</v>
      </c>
      <c r="C327" s="34">
        <v>45779</v>
      </c>
      <c r="D327" s="35">
        <v>0.26746527777777779</v>
      </c>
      <c r="E327" s="36" t="s">
        <v>4</v>
      </c>
    </row>
    <row r="328" spans="1:5" x14ac:dyDescent="0.25">
      <c r="A328" s="32">
        <v>190</v>
      </c>
      <c r="B328" s="33" t="s">
        <v>122</v>
      </c>
      <c r="C328" s="34">
        <v>45779</v>
      </c>
      <c r="D328" s="35">
        <v>0.27057870370370368</v>
      </c>
      <c r="E328" s="36" t="s">
        <v>4</v>
      </c>
    </row>
    <row r="329" spans="1:5" x14ac:dyDescent="0.25">
      <c r="A329" s="32">
        <v>191</v>
      </c>
      <c r="B329" s="33" t="s">
        <v>123</v>
      </c>
      <c r="C329" s="34">
        <v>45779</v>
      </c>
      <c r="D329" s="35">
        <v>0.24962962962962962</v>
      </c>
      <c r="E329" s="36" t="s">
        <v>4</v>
      </c>
    </row>
    <row r="330" spans="1:5" x14ac:dyDescent="0.25">
      <c r="A330" s="32">
        <v>192</v>
      </c>
      <c r="B330" s="33" t="s">
        <v>124</v>
      </c>
      <c r="C330" s="34">
        <v>45779</v>
      </c>
      <c r="D330" s="35">
        <v>0.28728009259259257</v>
      </c>
      <c r="E330" s="36" t="s">
        <v>4</v>
      </c>
    </row>
    <row r="331" spans="1:5" x14ac:dyDescent="0.25">
      <c r="A331" s="32">
        <v>192</v>
      </c>
      <c r="B331" s="33" t="s">
        <v>124</v>
      </c>
      <c r="C331" s="34">
        <v>45779</v>
      </c>
      <c r="D331" s="35">
        <v>0.2873263888888889</v>
      </c>
      <c r="E331" s="36" t="s">
        <v>4</v>
      </c>
    </row>
    <row r="332" spans="1:5" x14ac:dyDescent="0.25">
      <c r="A332" s="32">
        <v>193</v>
      </c>
      <c r="B332" s="33" t="s">
        <v>125</v>
      </c>
      <c r="C332" s="34">
        <v>45779</v>
      </c>
      <c r="D332" s="35">
        <v>0.32288194444444446</v>
      </c>
      <c r="E332" s="36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16" t="s">
        <v>19</v>
      </c>
      <c r="B2" s="17" t="s">
        <v>20</v>
      </c>
      <c r="C2" s="18" t="s">
        <v>21</v>
      </c>
      <c r="D2" s="18" t="s">
        <v>22</v>
      </c>
      <c r="E2" s="19" t="s">
        <v>23</v>
      </c>
      <c r="F2" s="19" t="s">
        <v>24</v>
      </c>
      <c r="G2" s="17" t="s">
        <v>25</v>
      </c>
      <c r="H2" s="20" t="s">
        <v>26</v>
      </c>
      <c r="I2" s="21" t="s">
        <v>27</v>
      </c>
      <c r="J2" s="20" t="s">
        <v>28</v>
      </c>
      <c r="K2" s="17" t="s">
        <v>6</v>
      </c>
      <c r="L2" s="17" t="s">
        <v>6</v>
      </c>
      <c r="M2" s="17" t="s">
        <v>6</v>
      </c>
      <c r="N2" s="17" t="s">
        <v>6</v>
      </c>
      <c r="O2" s="22" t="s">
        <v>29</v>
      </c>
      <c r="P2" s="22" t="s">
        <v>30</v>
      </c>
      <c r="Q2" s="22" t="s">
        <v>8</v>
      </c>
      <c r="R2" s="18" t="s">
        <v>91</v>
      </c>
    </row>
    <row r="3" spans="1:18" x14ac:dyDescent="0.25">
      <c r="A3" s="23">
        <v>25478</v>
      </c>
      <c r="B3" s="7" t="s">
        <v>78</v>
      </c>
      <c r="C3" s="24">
        <v>45764</v>
      </c>
      <c r="D3" s="7"/>
      <c r="E3" s="7"/>
      <c r="F3" s="7"/>
      <c r="G3" s="7" t="s">
        <v>79</v>
      </c>
      <c r="H3" s="7" t="s">
        <v>43</v>
      </c>
      <c r="I3" s="7">
        <v>7</v>
      </c>
      <c r="J3" s="7" t="s">
        <v>44</v>
      </c>
      <c r="K3" s="7" t="s">
        <v>68</v>
      </c>
      <c r="L3" s="7"/>
      <c r="M3" s="7"/>
      <c r="N3" s="7"/>
      <c r="O3" s="6">
        <v>0.375</v>
      </c>
      <c r="P3" s="6">
        <v>0.64583333333333337</v>
      </c>
      <c r="Q3" s="6">
        <f t="shared" ref="Q3:Q34" si="0">+P3-O3</f>
        <v>0.27083333333333337</v>
      </c>
      <c r="R3" s="24"/>
    </row>
    <row r="4" spans="1:18" x14ac:dyDescent="0.25">
      <c r="A4" s="23">
        <v>25477</v>
      </c>
      <c r="B4" s="7" t="s">
        <v>75</v>
      </c>
      <c r="C4" s="24">
        <v>45764</v>
      </c>
      <c r="D4" s="7"/>
      <c r="E4" s="7"/>
      <c r="F4" s="7"/>
      <c r="G4" s="7"/>
      <c r="H4" s="7" t="s">
        <v>42</v>
      </c>
      <c r="I4" s="7">
        <v>1</v>
      </c>
      <c r="J4" s="7" t="s">
        <v>49</v>
      </c>
      <c r="K4" s="7" t="s">
        <v>54</v>
      </c>
      <c r="L4" s="7"/>
      <c r="M4" s="7"/>
      <c r="N4" s="7"/>
      <c r="O4" s="6">
        <v>0.375</v>
      </c>
      <c r="P4" s="6">
        <v>0.52083333333333337</v>
      </c>
      <c r="Q4" s="6">
        <f t="shared" si="0"/>
        <v>0.14583333333333337</v>
      </c>
      <c r="R4" s="24"/>
    </row>
    <row r="5" spans="1:18" x14ac:dyDescent="0.25">
      <c r="A5" s="23">
        <v>25401</v>
      </c>
      <c r="B5" s="7" t="s">
        <v>48</v>
      </c>
      <c r="C5" s="24">
        <v>45764</v>
      </c>
      <c r="D5" s="7" t="s">
        <v>23</v>
      </c>
      <c r="E5" s="7">
        <v>18070</v>
      </c>
      <c r="F5" s="7"/>
      <c r="G5" s="7" t="s">
        <v>33</v>
      </c>
      <c r="H5" s="7" t="s">
        <v>32</v>
      </c>
      <c r="I5" s="7">
        <v>12</v>
      </c>
      <c r="J5" s="7" t="s">
        <v>56</v>
      </c>
      <c r="K5" s="7"/>
      <c r="L5" s="7"/>
      <c r="M5" s="7"/>
      <c r="N5" s="7"/>
      <c r="O5" s="6">
        <v>0.39027777777777778</v>
      </c>
      <c r="P5" s="6">
        <v>0.42430555555555555</v>
      </c>
      <c r="Q5" s="6">
        <f t="shared" si="0"/>
        <v>3.4027777777777768E-2</v>
      </c>
      <c r="R5" s="24"/>
    </row>
    <row r="6" spans="1:18" x14ac:dyDescent="0.25">
      <c r="A6" s="23">
        <v>25442</v>
      </c>
      <c r="B6" s="7" t="s">
        <v>48</v>
      </c>
      <c r="C6" s="24">
        <v>45764</v>
      </c>
      <c r="D6" s="7" t="s">
        <v>23</v>
      </c>
      <c r="E6" s="7">
        <v>18230</v>
      </c>
      <c r="F6" s="7"/>
      <c r="G6" s="7" t="s">
        <v>33</v>
      </c>
      <c r="H6" s="7" t="s">
        <v>32</v>
      </c>
      <c r="I6" s="7">
        <v>12</v>
      </c>
      <c r="J6" s="7" t="s">
        <v>56</v>
      </c>
      <c r="K6" s="7"/>
      <c r="L6" s="7"/>
      <c r="M6" s="7"/>
      <c r="N6" s="7"/>
      <c r="O6" s="6">
        <v>0.28333333333333333</v>
      </c>
      <c r="P6" s="6">
        <v>0.31527777777777777</v>
      </c>
      <c r="Q6" s="6">
        <f t="shared" si="0"/>
        <v>3.1944444444444442E-2</v>
      </c>
      <c r="R6" s="24"/>
    </row>
    <row r="7" spans="1:18" x14ac:dyDescent="0.25">
      <c r="A7" s="23">
        <v>25465</v>
      </c>
      <c r="B7" s="7" t="s">
        <v>48</v>
      </c>
      <c r="C7" s="24">
        <v>45764</v>
      </c>
      <c r="D7" s="7" t="s">
        <v>23</v>
      </c>
      <c r="E7" s="7">
        <v>16470</v>
      </c>
      <c r="F7" s="7"/>
      <c r="G7" s="7" t="s">
        <v>33</v>
      </c>
      <c r="H7" s="7" t="s">
        <v>32</v>
      </c>
      <c r="I7" s="7">
        <v>6</v>
      </c>
      <c r="J7" s="7" t="s">
        <v>39</v>
      </c>
      <c r="K7" s="7"/>
      <c r="L7" s="7"/>
      <c r="M7" s="7"/>
      <c r="N7" s="7"/>
      <c r="O7" s="6">
        <v>0.58472222222222225</v>
      </c>
      <c r="P7" s="6">
        <v>0.62152777777777779</v>
      </c>
      <c r="Q7" s="6">
        <f t="shared" si="0"/>
        <v>3.6805555555555536E-2</v>
      </c>
      <c r="R7" s="24"/>
    </row>
    <row r="8" spans="1:18" x14ac:dyDescent="0.25">
      <c r="A8" s="23">
        <v>25466</v>
      </c>
      <c r="B8" s="7" t="s">
        <v>48</v>
      </c>
      <c r="C8" s="24">
        <v>45764</v>
      </c>
      <c r="D8" s="7" t="s">
        <v>23</v>
      </c>
      <c r="E8" s="7">
        <v>18120</v>
      </c>
      <c r="F8" s="7"/>
      <c r="G8" s="7" t="s">
        <v>33</v>
      </c>
      <c r="H8" s="7" t="s">
        <v>32</v>
      </c>
      <c r="I8" s="7">
        <v>12</v>
      </c>
      <c r="J8" s="7" t="s">
        <v>56</v>
      </c>
      <c r="K8" s="7"/>
      <c r="L8" s="7"/>
      <c r="M8" s="7"/>
      <c r="N8" s="7"/>
      <c r="O8" s="6">
        <v>0.64444444444444449</v>
      </c>
      <c r="P8" s="6">
        <v>0.68055555555555547</v>
      </c>
      <c r="Q8" s="6">
        <f t="shared" si="0"/>
        <v>3.6111111111110983E-2</v>
      </c>
      <c r="R8" s="24"/>
    </row>
    <row r="9" spans="1:18" hidden="1" x14ac:dyDescent="0.25">
      <c r="A9" s="23">
        <v>25468</v>
      </c>
      <c r="B9" s="7" t="s">
        <v>38</v>
      </c>
      <c r="C9" s="24">
        <v>45764</v>
      </c>
      <c r="D9" s="7" t="s">
        <v>23</v>
      </c>
      <c r="E9" s="7">
        <v>15000</v>
      </c>
      <c r="F9" s="7"/>
      <c r="G9" s="7" t="s">
        <v>31</v>
      </c>
      <c r="H9" s="7" t="s">
        <v>32</v>
      </c>
      <c r="I9" s="7">
        <v>6</v>
      </c>
      <c r="J9" s="7" t="s">
        <v>39</v>
      </c>
      <c r="K9" s="7" t="s">
        <v>63</v>
      </c>
      <c r="L9" s="7"/>
      <c r="M9" s="7"/>
      <c r="N9" s="7"/>
      <c r="O9" s="6">
        <v>0.72916666666666663</v>
      </c>
      <c r="P9" s="30">
        <v>0.71180555555555547</v>
      </c>
      <c r="Q9" s="6">
        <f t="shared" si="0"/>
        <v>-1.736111111111116E-2</v>
      </c>
      <c r="R9" s="24" t="s">
        <v>91</v>
      </c>
    </row>
    <row r="10" spans="1:18" x14ac:dyDescent="0.25">
      <c r="A10" s="23">
        <v>25469</v>
      </c>
      <c r="B10" s="7" t="s">
        <v>40</v>
      </c>
      <c r="C10" s="24">
        <v>45764</v>
      </c>
      <c r="D10" s="7" t="s">
        <v>23</v>
      </c>
      <c r="E10" s="7">
        <v>13000</v>
      </c>
      <c r="F10" s="7"/>
      <c r="G10" s="7" t="s">
        <v>31</v>
      </c>
      <c r="H10" s="7" t="s">
        <v>32</v>
      </c>
      <c r="I10" s="7">
        <v>5</v>
      </c>
      <c r="J10" s="7" t="s">
        <v>34</v>
      </c>
      <c r="K10" s="7" t="s">
        <v>66</v>
      </c>
      <c r="L10" s="7"/>
      <c r="M10" s="7"/>
      <c r="N10" s="7"/>
      <c r="O10" s="6">
        <v>0.59722222222222221</v>
      </c>
      <c r="P10" s="6">
        <v>0.61805555555555558</v>
      </c>
      <c r="Q10" s="6">
        <f t="shared" si="0"/>
        <v>2.083333333333337E-2</v>
      </c>
      <c r="R10" s="24"/>
    </row>
    <row r="11" spans="1:18" x14ac:dyDescent="0.25">
      <c r="A11" s="23">
        <v>25470</v>
      </c>
      <c r="B11" s="7" t="s">
        <v>41</v>
      </c>
      <c r="C11" s="24">
        <v>45764</v>
      </c>
      <c r="D11" s="7" t="s">
        <v>23</v>
      </c>
      <c r="E11" s="7">
        <v>7000</v>
      </c>
      <c r="F11" s="7"/>
      <c r="G11" s="7" t="s">
        <v>31</v>
      </c>
      <c r="H11" s="7" t="s">
        <v>32</v>
      </c>
      <c r="I11" s="7">
        <v>5</v>
      </c>
      <c r="J11" s="7" t="s">
        <v>34</v>
      </c>
      <c r="K11" s="7" t="s">
        <v>66</v>
      </c>
      <c r="L11" s="7"/>
      <c r="M11" s="7"/>
      <c r="N11" s="7"/>
      <c r="O11" s="6">
        <v>0.41319444444444442</v>
      </c>
      <c r="P11" s="6">
        <v>0.4236111111111111</v>
      </c>
      <c r="Q11" s="6">
        <f t="shared" si="0"/>
        <v>1.0416666666666685E-2</v>
      </c>
      <c r="R11" s="24"/>
    </row>
    <row r="12" spans="1:18" x14ac:dyDescent="0.25">
      <c r="A12" s="23">
        <v>25471</v>
      </c>
      <c r="B12" s="7" t="s">
        <v>35</v>
      </c>
      <c r="C12" s="24">
        <v>45764</v>
      </c>
      <c r="D12" s="7" t="s">
        <v>23</v>
      </c>
      <c r="E12" s="7">
        <v>15000</v>
      </c>
      <c r="F12" s="7"/>
      <c r="G12" s="7" t="s">
        <v>31</v>
      </c>
      <c r="H12" s="7" t="s">
        <v>32</v>
      </c>
      <c r="I12" s="7">
        <v>3</v>
      </c>
      <c r="J12" s="7" t="s">
        <v>58</v>
      </c>
      <c r="K12" s="7"/>
      <c r="L12" s="7"/>
      <c r="M12" s="7"/>
      <c r="N12" s="7"/>
      <c r="O12" s="6">
        <v>0.51388888888888895</v>
      </c>
      <c r="P12" s="6">
        <v>0.52916666666666667</v>
      </c>
      <c r="Q12" s="6">
        <f t="shared" si="0"/>
        <v>1.5277777777777724E-2</v>
      </c>
      <c r="R12" s="24"/>
    </row>
    <row r="13" spans="1:18" x14ac:dyDescent="0.25">
      <c r="A13" s="23">
        <v>25474</v>
      </c>
      <c r="B13" s="7" t="s">
        <v>52</v>
      </c>
      <c r="C13" s="24">
        <v>45764</v>
      </c>
      <c r="D13" s="7" t="s">
        <v>23</v>
      </c>
      <c r="E13" s="7">
        <v>15000</v>
      </c>
      <c r="F13" s="7"/>
      <c r="G13" s="7" t="s">
        <v>31</v>
      </c>
      <c r="H13" s="7" t="s">
        <v>32</v>
      </c>
      <c r="I13" s="7">
        <v>3</v>
      </c>
      <c r="J13" s="7" t="s">
        <v>58</v>
      </c>
      <c r="K13" s="7"/>
      <c r="L13" s="7"/>
      <c r="M13" s="7"/>
      <c r="N13" s="7"/>
      <c r="O13" s="6">
        <v>0.64444444444444449</v>
      </c>
      <c r="P13" s="6">
        <v>0.72222222222222221</v>
      </c>
      <c r="Q13" s="6">
        <f t="shared" si="0"/>
        <v>7.7777777777777724E-2</v>
      </c>
      <c r="R13" s="24"/>
    </row>
    <row r="14" spans="1:18" x14ac:dyDescent="0.25">
      <c r="A14" s="23">
        <v>25475</v>
      </c>
      <c r="B14" s="7" t="s">
        <v>36</v>
      </c>
      <c r="C14" s="24">
        <v>45764</v>
      </c>
      <c r="D14" s="7" t="s">
        <v>24</v>
      </c>
      <c r="E14" s="7">
        <v>11560</v>
      </c>
      <c r="F14" s="7"/>
      <c r="G14" s="7" t="s">
        <v>72</v>
      </c>
      <c r="H14" s="7" t="s">
        <v>32</v>
      </c>
      <c r="I14" s="7">
        <v>6</v>
      </c>
      <c r="J14" s="7" t="s">
        <v>39</v>
      </c>
      <c r="K14" s="7" t="s">
        <v>63</v>
      </c>
      <c r="L14" s="7"/>
      <c r="M14" s="7"/>
      <c r="N14" s="7"/>
      <c r="O14" s="6">
        <v>0.37152777777777773</v>
      </c>
      <c r="P14" s="6">
        <v>0.4201388888888889</v>
      </c>
      <c r="Q14" s="6">
        <f t="shared" si="0"/>
        <v>4.861111111111116E-2</v>
      </c>
      <c r="R14" s="24"/>
    </row>
    <row r="15" spans="1:18" x14ac:dyDescent="0.25">
      <c r="A15" s="23">
        <v>25476</v>
      </c>
      <c r="B15" s="7" t="s">
        <v>45</v>
      </c>
      <c r="C15" s="24">
        <v>45764</v>
      </c>
      <c r="D15" s="7" t="s">
        <v>23</v>
      </c>
      <c r="E15" s="7">
        <v>15000</v>
      </c>
      <c r="F15" s="7"/>
      <c r="G15" s="7" t="s">
        <v>31</v>
      </c>
      <c r="H15" s="7" t="s">
        <v>32</v>
      </c>
      <c r="I15" s="7">
        <v>5</v>
      </c>
      <c r="J15" s="7" t="s">
        <v>34</v>
      </c>
      <c r="K15" s="7" t="s">
        <v>66</v>
      </c>
      <c r="L15" s="7"/>
      <c r="M15" s="7"/>
      <c r="N15" s="7"/>
      <c r="O15" s="6">
        <v>0.50347222222222221</v>
      </c>
      <c r="P15" s="6">
        <v>0.54166666666666663</v>
      </c>
      <c r="Q15" s="6">
        <f t="shared" si="0"/>
        <v>3.819444444444442E-2</v>
      </c>
      <c r="R15" s="24"/>
    </row>
    <row r="16" spans="1:18" x14ac:dyDescent="0.25">
      <c r="A16" s="23">
        <v>25480</v>
      </c>
      <c r="B16" s="7" t="s">
        <v>80</v>
      </c>
      <c r="C16" s="24">
        <v>45764</v>
      </c>
      <c r="D16" s="7" t="s">
        <v>24</v>
      </c>
      <c r="E16" s="7">
        <v>9000</v>
      </c>
      <c r="F16" s="7"/>
      <c r="G16" s="7" t="s">
        <v>37</v>
      </c>
      <c r="H16" s="7" t="s">
        <v>32</v>
      </c>
      <c r="I16" s="7">
        <v>5</v>
      </c>
      <c r="J16" s="7" t="s">
        <v>34</v>
      </c>
      <c r="K16" s="7" t="s">
        <v>66</v>
      </c>
      <c r="L16" s="7"/>
      <c r="M16" s="7"/>
      <c r="N16" s="7"/>
      <c r="O16" s="6">
        <v>0.3263888888888889</v>
      </c>
      <c r="P16" s="6">
        <v>0.33749999999999997</v>
      </c>
      <c r="Q16" s="6">
        <f t="shared" si="0"/>
        <v>1.1111111111111072E-2</v>
      </c>
      <c r="R16" s="24"/>
    </row>
    <row r="17" spans="1:18" x14ac:dyDescent="0.25">
      <c r="A17" s="23">
        <v>25493</v>
      </c>
      <c r="B17" s="7" t="s">
        <v>81</v>
      </c>
      <c r="C17" s="24">
        <v>45765</v>
      </c>
      <c r="D17" s="7" t="s">
        <v>23</v>
      </c>
      <c r="E17" s="7">
        <v>12000</v>
      </c>
      <c r="F17" s="7"/>
      <c r="G17" s="7" t="s">
        <v>31</v>
      </c>
      <c r="H17" s="7" t="s">
        <v>43</v>
      </c>
      <c r="I17" s="7">
        <v>7</v>
      </c>
      <c r="J17" s="7" t="s">
        <v>39</v>
      </c>
      <c r="K17" s="7" t="s">
        <v>65</v>
      </c>
      <c r="L17" s="7" t="s">
        <v>64</v>
      </c>
      <c r="M17" s="7"/>
      <c r="N17" s="7"/>
      <c r="O17" s="6">
        <v>0.375</v>
      </c>
      <c r="P17" s="6">
        <v>0.70833333333333337</v>
      </c>
      <c r="Q17" s="6">
        <f t="shared" si="0"/>
        <v>0.33333333333333337</v>
      </c>
      <c r="R17" s="24"/>
    </row>
    <row r="18" spans="1:18" hidden="1" x14ac:dyDescent="0.25">
      <c r="A18" s="23">
        <v>25494</v>
      </c>
      <c r="B18" s="7" t="s">
        <v>81</v>
      </c>
      <c r="C18" s="24">
        <v>45765</v>
      </c>
      <c r="D18" s="7"/>
      <c r="E18" s="7">
        <v>12000</v>
      </c>
      <c r="F18" s="7"/>
      <c r="G18" s="7" t="s">
        <v>70</v>
      </c>
      <c r="H18" s="7" t="s">
        <v>43</v>
      </c>
      <c r="I18" s="7">
        <v>7</v>
      </c>
      <c r="J18" s="7" t="s">
        <v>44</v>
      </c>
      <c r="K18" s="28" t="s">
        <v>62</v>
      </c>
      <c r="L18" s="7" t="s">
        <v>82</v>
      </c>
      <c r="M18" s="7"/>
      <c r="N18" s="7"/>
      <c r="O18" s="6">
        <v>0.375</v>
      </c>
      <c r="P18" s="6">
        <v>0.70833333333333337</v>
      </c>
      <c r="Q18" s="6">
        <f t="shared" si="0"/>
        <v>0.33333333333333337</v>
      </c>
      <c r="R18" s="24" t="s">
        <v>91</v>
      </c>
    </row>
    <row r="19" spans="1:18" hidden="1" x14ac:dyDescent="0.25">
      <c r="A19" s="23">
        <v>25467</v>
      </c>
      <c r="B19" s="7" t="s">
        <v>48</v>
      </c>
      <c r="C19" s="24">
        <v>45765</v>
      </c>
      <c r="D19" s="7" t="s">
        <v>23</v>
      </c>
      <c r="E19" s="7">
        <v>18180</v>
      </c>
      <c r="F19" s="7"/>
      <c r="G19" s="7" t="s">
        <v>33</v>
      </c>
      <c r="H19" s="7" t="s">
        <v>32</v>
      </c>
      <c r="I19" s="7">
        <v>12</v>
      </c>
      <c r="J19" s="7" t="s">
        <v>56</v>
      </c>
      <c r="K19" s="7"/>
      <c r="L19" s="7"/>
      <c r="M19" s="7"/>
      <c r="N19" s="7"/>
      <c r="O19" s="6">
        <v>0.73402777777777783</v>
      </c>
      <c r="P19" s="6">
        <v>0.77083333333333337</v>
      </c>
      <c r="Q19" s="6">
        <f t="shared" si="0"/>
        <v>3.6805555555555536E-2</v>
      </c>
      <c r="R19" s="24" t="s">
        <v>91</v>
      </c>
    </row>
    <row r="20" spans="1:18" x14ac:dyDescent="0.25">
      <c r="A20" s="23">
        <v>25482</v>
      </c>
      <c r="B20" s="7" t="s">
        <v>48</v>
      </c>
      <c r="C20" s="24">
        <v>45765</v>
      </c>
      <c r="D20" s="7" t="s">
        <v>23</v>
      </c>
      <c r="E20" s="7">
        <v>15580</v>
      </c>
      <c r="F20" s="7"/>
      <c r="G20" s="7" t="s">
        <v>33</v>
      </c>
      <c r="H20" s="7" t="s">
        <v>32</v>
      </c>
      <c r="I20" s="7">
        <v>5</v>
      </c>
      <c r="J20" s="7" t="s">
        <v>34</v>
      </c>
      <c r="K20" s="7"/>
      <c r="L20" s="7"/>
      <c r="M20" s="7"/>
      <c r="N20" s="7"/>
      <c r="O20" s="6">
        <v>0.34722222222222227</v>
      </c>
      <c r="P20" s="6">
        <v>0.36874999999999997</v>
      </c>
      <c r="Q20" s="6">
        <f t="shared" si="0"/>
        <v>2.1527777777777701E-2</v>
      </c>
      <c r="R20" s="24"/>
    </row>
    <row r="21" spans="1:18" x14ac:dyDescent="0.25">
      <c r="A21" s="23">
        <v>25483</v>
      </c>
      <c r="B21" s="7" t="s">
        <v>48</v>
      </c>
      <c r="C21" s="24">
        <v>45765</v>
      </c>
      <c r="D21" s="7" t="s">
        <v>23</v>
      </c>
      <c r="E21" s="7">
        <v>18100</v>
      </c>
      <c r="F21" s="7"/>
      <c r="G21" s="7" t="s">
        <v>33</v>
      </c>
      <c r="H21" s="7" t="s">
        <v>32</v>
      </c>
      <c r="I21" s="7">
        <v>12</v>
      </c>
      <c r="J21" s="7" t="s">
        <v>56</v>
      </c>
      <c r="K21" s="7"/>
      <c r="L21" s="7"/>
      <c r="M21" s="7"/>
      <c r="N21" s="7"/>
      <c r="O21" s="6">
        <v>0.375</v>
      </c>
      <c r="P21" s="6">
        <v>0.4145833333333333</v>
      </c>
      <c r="Q21" s="6">
        <f t="shared" si="0"/>
        <v>3.9583333333333304E-2</v>
      </c>
      <c r="R21" s="24"/>
    </row>
    <row r="22" spans="1:18" x14ac:dyDescent="0.25">
      <c r="A22" s="23">
        <v>25484</v>
      </c>
      <c r="B22" s="7" t="s">
        <v>48</v>
      </c>
      <c r="C22" s="24">
        <v>45765</v>
      </c>
      <c r="D22" s="7" t="s">
        <v>23</v>
      </c>
      <c r="E22" s="7">
        <v>18160</v>
      </c>
      <c r="F22" s="7"/>
      <c r="G22" s="7" t="s">
        <v>33</v>
      </c>
      <c r="H22" s="7" t="s">
        <v>32</v>
      </c>
      <c r="I22" s="7">
        <v>12</v>
      </c>
      <c r="J22" s="7" t="s">
        <v>56</v>
      </c>
      <c r="K22" s="7"/>
      <c r="L22" s="7"/>
      <c r="M22" s="7"/>
      <c r="N22" s="7"/>
      <c r="O22" s="6">
        <v>0.48333333333333334</v>
      </c>
      <c r="P22" s="6">
        <v>0.51597222222222217</v>
      </c>
      <c r="Q22" s="6">
        <f t="shared" si="0"/>
        <v>3.2638888888888828E-2</v>
      </c>
      <c r="R22" s="24"/>
    </row>
    <row r="23" spans="1:18" x14ac:dyDescent="0.25">
      <c r="A23" s="23">
        <v>25485</v>
      </c>
      <c r="B23" s="7" t="s">
        <v>48</v>
      </c>
      <c r="C23" s="24">
        <v>45765</v>
      </c>
      <c r="D23" s="7" t="s">
        <v>23</v>
      </c>
      <c r="E23" s="7">
        <v>18210</v>
      </c>
      <c r="F23" s="7"/>
      <c r="G23" s="7" t="s">
        <v>33</v>
      </c>
      <c r="H23" s="7" t="s">
        <v>32</v>
      </c>
      <c r="I23" s="7">
        <v>12</v>
      </c>
      <c r="J23" s="7" t="s">
        <v>56</v>
      </c>
      <c r="K23" s="7"/>
      <c r="L23" s="7"/>
      <c r="M23" s="7"/>
      <c r="N23" s="7"/>
      <c r="O23" s="6">
        <v>0.59027777777777779</v>
      </c>
      <c r="P23" s="6">
        <v>0.62708333333333333</v>
      </c>
      <c r="Q23" s="6">
        <f t="shared" si="0"/>
        <v>3.6805555555555536E-2</v>
      </c>
      <c r="R23" s="24"/>
    </row>
    <row r="24" spans="1:18" x14ac:dyDescent="0.25">
      <c r="A24" s="23">
        <v>25487</v>
      </c>
      <c r="B24" s="7" t="s">
        <v>38</v>
      </c>
      <c r="C24" s="24">
        <v>45765</v>
      </c>
      <c r="D24" s="7" t="s">
        <v>23</v>
      </c>
      <c r="E24" s="7">
        <v>5000</v>
      </c>
      <c r="F24" s="7"/>
      <c r="G24" s="7" t="s">
        <v>31</v>
      </c>
      <c r="H24" s="7" t="s">
        <v>32</v>
      </c>
      <c r="I24" s="7">
        <v>5</v>
      </c>
      <c r="J24" s="7" t="s">
        <v>34</v>
      </c>
      <c r="K24" s="7"/>
      <c r="L24" s="7"/>
      <c r="M24" s="7"/>
      <c r="N24" s="7"/>
      <c r="O24" s="6">
        <v>0.4548611111111111</v>
      </c>
      <c r="P24" s="6">
        <v>0.46875</v>
      </c>
      <c r="Q24" s="6">
        <f t="shared" si="0"/>
        <v>1.3888888888888895E-2</v>
      </c>
      <c r="R24" s="24"/>
    </row>
    <row r="25" spans="1:18" x14ac:dyDescent="0.25">
      <c r="A25" s="23">
        <v>25488</v>
      </c>
      <c r="B25" s="7" t="s">
        <v>59</v>
      </c>
      <c r="C25" s="24">
        <v>45765</v>
      </c>
      <c r="D25" s="7" t="s">
        <v>23</v>
      </c>
      <c r="E25" s="7">
        <v>7240</v>
      </c>
      <c r="F25" s="7"/>
      <c r="G25" s="7" t="s">
        <v>31</v>
      </c>
      <c r="H25" s="7" t="s">
        <v>32</v>
      </c>
      <c r="I25" s="7">
        <v>6</v>
      </c>
      <c r="J25" s="7" t="s">
        <v>55</v>
      </c>
      <c r="K25" s="7"/>
      <c r="L25" s="7"/>
      <c r="M25" s="7"/>
      <c r="N25" s="7"/>
      <c r="O25" s="6">
        <v>0.51388888888888895</v>
      </c>
      <c r="P25" s="6">
        <v>0.54166666666666663</v>
      </c>
      <c r="Q25" s="6">
        <f t="shared" si="0"/>
        <v>2.7777777777777679E-2</v>
      </c>
      <c r="R25" s="24"/>
    </row>
    <row r="26" spans="1:18" x14ac:dyDescent="0.25">
      <c r="A26" s="23">
        <v>25489</v>
      </c>
      <c r="B26" s="7" t="s">
        <v>61</v>
      </c>
      <c r="C26" s="24">
        <v>45765</v>
      </c>
      <c r="D26" s="7" t="s">
        <v>23</v>
      </c>
      <c r="E26" s="7">
        <v>15000</v>
      </c>
      <c r="F26" s="7"/>
      <c r="G26" s="7" t="s">
        <v>31</v>
      </c>
      <c r="H26" s="7" t="s">
        <v>32</v>
      </c>
      <c r="I26" s="7">
        <v>6</v>
      </c>
      <c r="J26" s="7" t="s">
        <v>55</v>
      </c>
      <c r="K26" s="7"/>
      <c r="L26" s="7"/>
      <c r="M26" s="7"/>
      <c r="N26" s="7"/>
      <c r="O26" s="6">
        <v>0.30277777777777776</v>
      </c>
      <c r="P26" s="6">
        <v>0.32777777777777778</v>
      </c>
      <c r="Q26" s="6">
        <f t="shared" si="0"/>
        <v>2.5000000000000022E-2</v>
      </c>
      <c r="R26" s="24"/>
    </row>
    <row r="27" spans="1:18" x14ac:dyDescent="0.25">
      <c r="A27" s="23">
        <v>25490</v>
      </c>
      <c r="B27" s="7" t="s">
        <v>35</v>
      </c>
      <c r="C27" s="24">
        <v>45765</v>
      </c>
      <c r="D27" s="7" t="s">
        <v>23</v>
      </c>
      <c r="E27" s="7">
        <v>10000</v>
      </c>
      <c r="F27" s="7"/>
      <c r="G27" s="7" t="s">
        <v>31</v>
      </c>
      <c r="H27" s="7" t="s">
        <v>32</v>
      </c>
      <c r="I27" s="7">
        <v>6</v>
      </c>
      <c r="J27" s="7" t="s">
        <v>55</v>
      </c>
      <c r="K27" s="7"/>
      <c r="L27" s="7"/>
      <c r="M27" s="7"/>
      <c r="N27" s="7"/>
      <c r="O27" s="6">
        <v>0.55208333333333337</v>
      </c>
      <c r="P27" s="6">
        <v>0.58333333333333337</v>
      </c>
      <c r="Q27" s="6">
        <f t="shared" si="0"/>
        <v>3.125E-2</v>
      </c>
      <c r="R27" s="24"/>
    </row>
    <row r="28" spans="1:18" x14ac:dyDescent="0.25">
      <c r="A28" s="23">
        <v>25491</v>
      </c>
      <c r="B28" s="7" t="s">
        <v>35</v>
      </c>
      <c r="C28" s="24">
        <v>45765</v>
      </c>
      <c r="D28" s="7" t="s">
        <v>23</v>
      </c>
      <c r="E28" s="7">
        <v>15000</v>
      </c>
      <c r="F28" s="7"/>
      <c r="G28" s="7" t="s">
        <v>31</v>
      </c>
      <c r="H28" s="7" t="s">
        <v>32</v>
      </c>
      <c r="I28" s="7">
        <v>6</v>
      </c>
      <c r="J28" s="7" t="s">
        <v>55</v>
      </c>
      <c r="K28" s="7"/>
      <c r="L28" s="7"/>
      <c r="M28" s="7"/>
      <c r="N28" s="7"/>
      <c r="O28" s="6">
        <v>0.40972222222222227</v>
      </c>
      <c r="P28" s="6">
        <v>0.4375</v>
      </c>
      <c r="Q28" s="6">
        <f t="shared" si="0"/>
        <v>2.7777777777777735E-2</v>
      </c>
      <c r="R28" s="24"/>
    </row>
    <row r="29" spans="1:18" x14ac:dyDescent="0.25">
      <c r="A29" s="23">
        <v>25492</v>
      </c>
      <c r="B29" s="7" t="s">
        <v>40</v>
      </c>
      <c r="C29" s="24">
        <v>45765</v>
      </c>
      <c r="D29" s="7" t="s">
        <v>23</v>
      </c>
      <c r="E29" s="7">
        <v>7000</v>
      </c>
      <c r="F29" s="7"/>
      <c r="G29" s="7" t="s">
        <v>31</v>
      </c>
      <c r="H29" s="7" t="s">
        <v>32</v>
      </c>
      <c r="I29" s="7">
        <v>5</v>
      </c>
      <c r="J29" s="7" t="s">
        <v>34</v>
      </c>
      <c r="K29" s="7"/>
      <c r="L29" s="7"/>
      <c r="M29" s="7"/>
      <c r="N29" s="7"/>
      <c r="O29" s="6">
        <v>0.43611111111111112</v>
      </c>
      <c r="P29" s="6">
        <v>0.44930555555555557</v>
      </c>
      <c r="Q29" s="6">
        <f t="shared" si="0"/>
        <v>1.3194444444444453E-2</v>
      </c>
      <c r="R29" s="24"/>
    </row>
    <row r="30" spans="1:18" x14ac:dyDescent="0.25">
      <c r="A30" s="23">
        <v>25496</v>
      </c>
      <c r="B30" s="7" t="s">
        <v>81</v>
      </c>
      <c r="C30" s="24">
        <v>45765</v>
      </c>
      <c r="D30" s="7" t="s">
        <v>23</v>
      </c>
      <c r="E30" s="7">
        <v>15000</v>
      </c>
      <c r="F30" s="7"/>
      <c r="G30" s="7" t="s">
        <v>31</v>
      </c>
      <c r="H30" s="7" t="s">
        <v>32</v>
      </c>
      <c r="I30" s="7">
        <v>3</v>
      </c>
      <c r="J30" s="7" t="s">
        <v>54</v>
      </c>
      <c r="K30" s="7"/>
      <c r="L30" s="7"/>
      <c r="M30" s="7"/>
      <c r="N30" s="7"/>
      <c r="O30" s="6">
        <v>0.45833333333333331</v>
      </c>
      <c r="P30" s="6">
        <v>0.54166666666666663</v>
      </c>
      <c r="Q30" s="6">
        <f t="shared" si="0"/>
        <v>8.3333333333333315E-2</v>
      </c>
      <c r="R30" s="24"/>
    </row>
    <row r="31" spans="1:18" x14ac:dyDescent="0.25">
      <c r="A31" s="23">
        <v>25497</v>
      </c>
      <c r="B31" s="7" t="s">
        <v>81</v>
      </c>
      <c r="C31" s="24">
        <v>45765</v>
      </c>
      <c r="D31" s="7" t="s">
        <v>23</v>
      </c>
      <c r="E31" s="7">
        <v>10000</v>
      </c>
      <c r="F31" s="7"/>
      <c r="G31" s="7" t="s">
        <v>31</v>
      </c>
      <c r="H31" s="7" t="s">
        <v>32</v>
      </c>
      <c r="I31" s="7">
        <v>5</v>
      </c>
      <c r="J31" s="7" t="s">
        <v>34</v>
      </c>
      <c r="K31" s="7"/>
      <c r="L31" s="7"/>
      <c r="M31" s="7"/>
      <c r="N31" s="7"/>
      <c r="O31" s="6">
        <v>0.61458333333333337</v>
      </c>
      <c r="P31" s="6">
        <v>0.70833333333333337</v>
      </c>
      <c r="Q31" s="6">
        <f t="shared" si="0"/>
        <v>9.375E-2</v>
      </c>
      <c r="R31" s="24"/>
    </row>
    <row r="32" spans="1:18" hidden="1" x14ac:dyDescent="0.25">
      <c r="A32" s="23">
        <v>25500</v>
      </c>
      <c r="B32" s="7" t="s">
        <v>60</v>
      </c>
      <c r="C32" s="24">
        <v>45767</v>
      </c>
      <c r="D32" s="7"/>
      <c r="E32" s="7"/>
      <c r="F32" s="7"/>
      <c r="G32" s="7"/>
      <c r="H32" s="7" t="s">
        <v>43</v>
      </c>
      <c r="I32" s="7">
        <v>7</v>
      </c>
      <c r="J32" s="7" t="s">
        <v>44</v>
      </c>
      <c r="K32" s="7" t="s">
        <v>68</v>
      </c>
      <c r="L32" s="7" t="s">
        <v>57</v>
      </c>
      <c r="M32" s="7" t="s">
        <v>54</v>
      </c>
      <c r="N32" s="7" t="s">
        <v>63</v>
      </c>
      <c r="O32" s="6">
        <v>0.29166666666666669</v>
      </c>
      <c r="P32" s="6">
        <v>0.625</v>
      </c>
      <c r="Q32" s="6">
        <f t="shared" si="0"/>
        <v>0.33333333333333331</v>
      </c>
      <c r="R32" s="24" t="s">
        <v>91</v>
      </c>
    </row>
    <row r="33" spans="1:18" hidden="1" x14ac:dyDescent="0.25">
      <c r="A33" s="23">
        <v>25519</v>
      </c>
      <c r="B33" s="7" t="s">
        <v>85</v>
      </c>
      <c r="C33" s="24">
        <v>45768</v>
      </c>
      <c r="D33" s="7" t="s">
        <v>24</v>
      </c>
      <c r="E33" s="7">
        <v>5570</v>
      </c>
      <c r="F33" s="7"/>
      <c r="G33" s="7" t="s">
        <v>37</v>
      </c>
      <c r="H33" s="7" t="s">
        <v>43</v>
      </c>
      <c r="I33" s="7">
        <v>7</v>
      </c>
      <c r="J33" s="7" t="s">
        <v>44</v>
      </c>
      <c r="K33" s="28" t="s">
        <v>62</v>
      </c>
      <c r="L33" s="7" t="s">
        <v>57</v>
      </c>
      <c r="M33" s="7"/>
      <c r="N33" s="7"/>
      <c r="O33" s="6">
        <v>0.37847222222222227</v>
      </c>
      <c r="P33" s="6">
        <v>0.43055555555555558</v>
      </c>
      <c r="Q33" s="6">
        <f t="shared" si="0"/>
        <v>5.2083333333333315E-2</v>
      </c>
      <c r="R33" s="24" t="s">
        <v>91</v>
      </c>
    </row>
    <row r="34" spans="1:18" x14ac:dyDescent="0.25">
      <c r="A34" s="23">
        <v>25518</v>
      </c>
      <c r="B34" s="7" t="s">
        <v>84</v>
      </c>
      <c r="C34" s="24">
        <v>45768</v>
      </c>
      <c r="D34" s="7"/>
      <c r="E34" s="7"/>
      <c r="F34" s="7"/>
      <c r="G34" s="7"/>
      <c r="H34" s="7" t="s">
        <v>42</v>
      </c>
      <c r="I34" s="7">
        <v>1</v>
      </c>
      <c r="J34" s="7" t="s">
        <v>49</v>
      </c>
      <c r="K34" s="7" t="s">
        <v>64</v>
      </c>
      <c r="L34" s="7" t="s">
        <v>66</v>
      </c>
      <c r="M34" s="7"/>
      <c r="N34" s="7"/>
      <c r="O34" s="6">
        <v>0.3972222222222222</v>
      </c>
      <c r="P34" s="6">
        <v>0.5</v>
      </c>
      <c r="Q34" s="6">
        <f t="shared" si="0"/>
        <v>0.1027777777777778</v>
      </c>
      <c r="R34" s="24"/>
    </row>
    <row r="35" spans="1:18" x14ac:dyDescent="0.25">
      <c r="A35" s="23">
        <v>25503</v>
      </c>
      <c r="B35" s="7" t="s">
        <v>48</v>
      </c>
      <c r="C35" s="24">
        <v>45768</v>
      </c>
      <c r="D35" s="7" t="s">
        <v>23</v>
      </c>
      <c r="E35" s="7">
        <v>17960</v>
      </c>
      <c r="F35" s="7"/>
      <c r="G35" s="7" t="s">
        <v>33</v>
      </c>
      <c r="H35" s="7" t="s">
        <v>32</v>
      </c>
      <c r="I35" s="7">
        <v>12</v>
      </c>
      <c r="J35" s="7" t="s">
        <v>39</v>
      </c>
      <c r="K35" s="7" t="s">
        <v>63</v>
      </c>
      <c r="L35" s="7"/>
      <c r="M35" s="7"/>
      <c r="N35" s="7"/>
      <c r="O35" s="6">
        <v>0.375</v>
      </c>
      <c r="P35" s="6">
        <v>0.42222222222222222</v>
      </c>
      <c r="Q35" s="6">
        <f t="shared" ref="Q35:Q66" si="1">+P35-O35</f>
        <v>4.7222222222222221E-2</v>
      </c>
      <c r="R35" s="24"/>
    </row>
    <row r="36" spans="1:18" x14ac:dyDescent="0.25">
      <c r="A36" s="23">
        <v>25504</v>
      </c>
      <c r="B36" s="7" t="s">
        <v>48</v>
      </c>
      <c r="C36" s="24">
        <v>45768</v>
      </c>
      <c r="D36" s="7" t="s">
        <v>23</v>
      </c>
      <c r="E36" s="7">
        <v>17960</v>
      </c>
      <c r="F36" s="7"/>
      <c r="G36" s="7" t="s">
        <v>33</v>
      </c>
      <c r="H36" s="7" t="s">
        <v>32</v>
      </c>
      <c r="I36" s="7">
        <v>12</v>
      </c>
      <c r="J36" s="7" t="s">
        <v>39</v>
      </c>
      <c r="K36" s="7" t="s">
        <v>63</v>
      </c>
      <c r="L36" s="7"/>
      <c r="M36" s="7"/>
      <c r="N36" s="7"/>
      <c r="O36" s="6">
        <v>0.60833333333333328</v>
      </c>
      <c r="P36" s="6">
        <v>0.65416666666666667</v>
      </c>
      <c r="Q36" s="6">
        <f t="shared" si="1"/>
        <v>4.5833333333333393E-2</v>
      </c>
      <c r="R36" s="24"/>
    </row>
    <row r="37" spans="1:18" x14ac:dyDescent="0.25">
      <c r="A37" s="23">
        <v>25507</v>
      </c>
      <c r="B37" s="7" t="s">
        <v>38</v>
      </c>
      <c r="C37" s="24">
        <v>45768</v>
      </c>
      <c r="D37" s="7" t="s">
        <v>23</v>
      </c>
      <c r="E37" s="7">
        <v>5000</v>
      </c>
      <c r="F37" s="7"/>
      <c r="G37" s="7" t="s">
        <v>31</v>
      </c>
      <c r="H37" s="7" t="s">
        <v>32</v>
      </c>
      <c r="I37" s="7">
        <v>5</v>
      </c>
      <c r="J37" s="7" t="s">
        <v>34</v>
      </c>
      <c r="K37" s="7" t="s">
        <v>68</v>
      </c>
      <c r="L37" s="7"/>
      <c r="M37" s="7"/>
      <c r="N37" s="7"/>
      <c r="O37" s="6">
        <v>0.625</v>
      </c>
      <c r="P37" s="6">
        <v>0.63194444444444442</v>
      </c>
      <c r="Q37" s="6">
        <f t="shared" si="1"/>
        <v>6.9444444444444198E-3</v>
      </c>
      <c r="R37" s="24"/>
    </row>
    <row r="38" spans="1:18" x14ac:dyDescent="0.25">
      <c r="A38" s="23">
        <v>25508</v>
      </c>
      <c r="B38" s="7" t="s">
        <v>40</v>
      </c>
      <c r="C38" s="24">
        <v>45768</v>
      </c>
      <c r="D38" s="7" t="s">
        <v>23</v>
      </c>
      <c r="E38" s="7">
        <v>3000</v>
      </c>
      <c r="F38" s="7"/>
      <c r="G38" s="7" t="s">
        <v>31</v>
      </c>
      <c r="H38" s="7" t="s">
        <v>32</v>
      </c>
      <c r="I38" s="7">
        <v>3</v>
      </c>
      <c r="J38" s="7" t="s">
        <v>58</v>
      </c>
      <c r="K38" s="7" t="s">
        <v>76</v>
      </c>
      <c r="L38" s="7"/>
      <c r="M38" s="7"/>
      <c r="N38" s="7"/>
      <c r="O38" s="6">
        <v>0.67708333333333337</v>
      </c>
      <c r="P38" s="6">
        <v>0.70833333333333337</v>
      </c>
      <c r="Q38" s="6">
        <f t="shared" si="1"/>
        <v>3.125E-2</v>
      </c>
      <c r="R38" s="24"/>
    </row>
    <row r="39" spans="1:18" x14ac:dyDescent="0.25">
      <c r="A39" s="23">
        <v>25509</v>
      </c>
      <c r="B39" s="7" t="s">
        <v>45</v>
      </c>
      <c r="C39" s="24">
        <v>45768</v>
      </c>
      <c r="D39" s="7" t="s">
        <v>23</v>
      </c>
      <c r="E39" s="7">
        <v>15000</v>
      </c>
      <c r="F39" s="7"/>
      <c r="G39" s="7" t="s">
        <v>31</v>
      </c>
      <c r="H39" s="7" t="s">
        <v>32</v>
      </c>
      <c r="I39" s="7">
        <v>6</v>
      </c>
      <c r="J39" s="7" t="s">
        <v>55</v>
      </c>
      <c r="K39" s="7"/>
      <c r="L39" s="7"/>
      <c r="M39" s="7"/>
      <c r="N39" s="7"/>
      <c r="O39" s="6">
        <v>0.3263888888888889</v>
      </c>
      <c r="P39" s="6">
        <v>0.36805555555555558</v>
      </c>
      <c r="Q39" s="6">
        <f t="shared" si="1"/>
        <v>4.1666666666666685E-2</v>
      </c>
      <c r="R39" s="24"/>
    </row>
    <row r="40" spans="1:18" x14ac:dyDescent="0.25">
      <c r="A40" s="23">
        <v>25510</v>
      </c>
      <c r="B40" s="7" t="s">
        <v>41</v>
      </c>
      <c r="C40" s="24">
        <v>45768</v>
      </c>
      <c r="D40" s="7" t="s">
        <v>23</v>
      </c>
      <c r="E40" s="7">
        <v>5000</v>
      </c>
      <c r="F40" s="7"/>
      <c r="G40" s="7" t="s">
        <v>31</v>
      </c>
      <c r="H40" s="7" t="s">
        <v>32</v>
      </c>
      <c r="I40" s="7">
        <v>6</v>
      </c>
      <c r="J40" s="7" t="s">
        <v>55</v>
      </c>
      <c r="K40" s="7"/>
      <c r="L40" s="7"/>
      <c r="M40" s="7"/>
      <c r="N40" s="7"/>
      <c r="O40" s="6">
        <v>0.46527777777777773</v>
      </c>
      <c r="P40" s="6">
        <v>0.47361111111111115</v>
      </c>
      <c r="Q40" s="6">
        <f t="shared" si="1"/>
        <v>8.3333333333334147E-3</v>
      </c>
      <c r="R40" s="24"/>
    </row>
    <row r="41" spans="1:18" x14ac:dyDescent="0.25">
      <c r="A41" s="23">
        <v>25511</v>
      </c>
      <c r="B41" s="7" t="s">
        <v>35</v>
      </c>
      <c r="C41" s="24">
        <v>45768</v>
      </c>
      <c r="D41" s="7" t="s">
        <v>23</v>
      </c>
      <c r="E41" s="7">
        <v>15000</v>
      </c>
      <c r="F41" s="7"/>
      <c r="G41" s="7" t="s">
        <v>31</v>
      </c>
      <c r="H41" s="7" t="s">
        <v>32</v>
      </c>
      <c r="I41" s="7">
        <v>3</v>
      </c>
      <c r="J41" s="7" t="s">
        <v>58</v>
      </c>
      <c r="K41" s="7" t="s">
        <v>65</v>
      </c>
      <c r="L41" s="7"/>
      <c r="M41" s="7"/>
      <c r="N41" s="7"/>
      <c r="O41" s="6">
        <v>0.5756944444444444</v>
      </c>
      <c r="P41" s="6">
        <v>0.59375</v>
      </c>
      <c r="Q41" s="6">
        <f t="shared" si="1"/>
        <v>1.8055555555555602E-2</v>
      </c>
      <c r="R41" s="24"/>
    </row>
    <row r="42" spans="1:18" x14ac:dyDescent="0.25">
      <c r="A42" s="23">
        <v>25512</v>
      </c>
      <c r="B42" s="7" t="s">
        <v>35</v>
      </c>
      <c r="C42" s="24">
        <v>45768</v>
      </c>
      <c r="D42" s="7" t="s">
        <v>23</v>
      </c>
      <c r="E42" s="7">
        <v>15000</v>
      </c>
      <c r="F42" s="7"/>
      <c r="G42" s="7" t="s">
        <v>31</v>
      </c>
      <c r="H42" s="7" t="s">
        <v>32</v>
      </c>
      <c r="I42" s="7">
        <v>3</v>
      </c>
      <c r="J42" s="7" t="s">
        <v>58</v>
      </c>
      <c r="K42" s="7" t="s">
        <v>65</v>
      </c>
      <c r="L42" s="7"/>
      <c r="M42" s="7"/>
      <c r="N42" s="7"/>
      <c r="O42" s="6">
        <v>0.45208333333333334</v>
      </c>
      <c r="P42" s="6">
        <v>0.47083333333333338</v>
      </c>
      <c r="Q42" s="6">
        <f t="shared" si="1"/>
        <v>1.8750000000000044E-2</v>
      </c>
      <c r="R42" s="24"/>
    </row>
    <row r="43" spans="1:18" x14ac:dyDescent="0.25">
      <c r="A43" s="23">
        <v>25513</v>
      </c>
      <c r="B43" s="7" t="s">
        <v>52</v>
      </c>
      <c r="C43" s="24">
        <v>45768</v>
      </c>
      <c r="D43" s="7" t="s">
        <v>23</v>
      </c>
      <c r="E43" s="7">
        <v>15000</v>
      </c>
      <c r="F43" s="7"/>
      <c r="G43" s="7" t="s">
        <v>31</v>
      </c>
      <c r="H43" s="7" t="s">
        <v>32</v>
      </c>
      <c r="I43" s="7">
        <v>6</v>
      </c>
      <c r="J43" s="7" t="s">
        <v>55</v>
      </c>
      <c r="K43" s="7"/>
      <c r="L43" s="7"/>
      <c r="M43" s="7"/>
      <c r="N43" s="7"/>
      <c r="O43" s="6">
        <v>0.52083333333333337</v>
      </c>
      <c r="P43" s="6">
        <v>0.59027777777777779</v>
      </c>
      <c r="Q43" s="6">
        <f t="shared" si="1"/>
        <v>6.944444444444442E-2</v>
      </c>
      <c r="R43" s="24"/>
    </row>
    <row r="44" spans="1:18" x14ac:dyDescent="0.25">
      <c r="A44" s="23">
        <v>25514</v>
      </c>
      <c r="B44" s="7" t="s">
        <v>52</v>
      </c>
      <c r="C44" s="24">
        <v>45768</v>
      </c>
      <c r="D44" s="7" t="s">
        <v>23</v>
      </c>
      <c r="E44" s="7">
        <v>15000</v>
      </c>
      <c r="F44" s="7"/>
      <c r="G44" s="7" t="s">
        <v>31</v>
      </c>
      <c r="H44" s="7" t="s">
        <v>32</v>
      </c>
      <c r="I44" s="7">
        <v>6</v>
      </c>
      <c r="J44" s="7" t="s">
        <v>55</v>
      </c>
      <c r="K44" s="7"/>
      <c r="L44" s="7"/>
      <c r="M44" s="7"/>
      <c r="N44" s="7"/>
      <c r="O44" s="6">
        <v>0.65625</v>
      </c>
      <c r="P44" s="6">
        <v>0.69444444444444453</v>
      </c>
      <c r="Q44" s="6">
        <f t="shared" si="1"/>
        <v>3.8194444444444531E-2</v>
      </c>
      <c r="R44" s="24"/>
    </row>
    <row r="45" spans="1:18" x14ac:dyDescent="0.25">
      <c r="A45" s="23">
        <v>25515</v>
      </c>
      <c r="B45" s="7" t="s">
        <v>36</v>
      </c>
      <c r="C45" s="24">
        <v>45768</v>
      </c>
      <c r="D45" s="7" t="s">
        <v>24</v>
      </c>
      <c r="E45" s="7">
        <v>14710</v>
      </c>
      <c r="F45" s="7"/>
      <c r="G45" s="7" t="s">
        <v>37</v>
      </c>
      <c r="H45" s="7" t="s">
        <v>32</v>
      </c>
      <c r="I45" s="7">
        <v>5</v>
      </c>
      <c r="J45" s="7" t="s">
        <v>34</v>
      </c>
      <c r="K45" s="7" t="s">
        <v>68</v>
      </c>
      <c r="L45" s="7"/>
      <c r="M45" s="7"/>
      <c r="N45" s="7"/>
      <c r="O45" s="6">
        <v>0.375</v>
      </c>
      <c r="P45" s="6">
        <v>0.40972222222222227</v>
      </c>
      <c r="Q45" s="6">
        <f t="shared" si="1"/>
        <v>3.4722222222222265E-2</v>
      </c>
      <c r="R45" s="24"/>
    </row>
    <row r="46" spans="1:18" x14ac:dyDescent="0.25">
      <c r="A46" s="23">
        <v>25516</v>
      </c>
      <c r="B46" s="7" t="s">
        <v>61</v>
      </c>
      <c r="C46" s="24">
        <v>45768</v>
      </c>
      <c r="D46" s="7" t="s">
        <v>23</v>
      </c>
      <c r="E46" s="7">
        <v>15000</v>
      </c>
      <c r="F46" s="7"/>
      <c r="G46" s="7" t="s">
        <v>31</v>
      </c>
      <c r="H46" s="7" t="s">
        <v>32</v>
      </c>
      <c r="I46" s="7">
        <v>3</v>
      </c>
      <c r="J46" s="7" t="s">
        <v>58</v>
      </c>
      <c r="K46" s="7" t="s">
        <v>65</v>
      </c>
      <c r="L46" s="7"/>
      <c r="M46" s="7"/>
      <c r="N46" s="7"/>
      <c r="O46" s="6">
        <v>0.3215277777777778</v>
      </c>
      <c r="P46" s="6">
        <v>0.34375</v>
      </c>
      <c r="Q46" s="6">
        <f t="shared" si="1"/>
        <v>2.2222222222222199E-2</v>
      </c>
      <c r="R46" s="24"/>
    </row>
    <row r="47" spans="1:18" x14ac:dyDescent="0.25">
      <c r="A47" s="23">
        <v>25517</v>
      </c>
      <c r="B47" s="7" t="s">
        <v>73</v>
      </c>
      <c r="C47" s="24">
        <v>45769</v>
      </c>
      <c r="D47" s="7"/>
      <c r="E47" s="7"/>
      <c r="F47" s="7"/>
      <c r="G47" s="7"/>
      <c r="H47" s="7" t="s">
        <v>43</v>
      </c>
      <c r="I47" s="7">
        <v>7</v>
      </c>
      <c r="J47" s="7" t="s">
        <v>44</v>
      </c>
      <c r="K47" s="7" t="s">
        <v>57</v>
      </c>
      <c r="L47" s="7" t="s">
        <v>68</v>
      </c>
      <c r="M47" s="7" t="s">
        <v>66</v>
      </c>
      <c r="N47" s="7"/>
      <c r="O47" s="6">
        <v>0.33333333333333331</v>
      </c>
      <c r="P47" s="6">
        <v>0.66666666666666663</v>
      </c>
      <c r="Q47" s="6">
        <f t="shared" si="1"/>
        <v>0.33333333333333331</v>
      </c>
      <c r="R47" s="24"/>
    </row>
    <row r="48" spans="1:18" hidden="1" x14ac:dyDescent="0.25">
      <c r="A48" s="23">
        <v>25536</v>
      </c>
      <c r="B48" s="7" t="s">
        <v>89</v>
      </c>
      <c r="C48" s="24">
        <v>45769</v>
      </c>
      <c r="D48" s="7"/>
      <c r="E48" s="7"/>
      <c r="F48" s="7"/>
      <c r="G48" s="7"/>
      <c r="H48" s="7" t="s">
        <v>43</v>
      </c>
      <c r="I48" s="7">
        <v>2</v>
      </c>
      <c r="J48" s="7" t="s">
        <v>39</v>
      </c>
      <c r="K48" s="7" t="s">
        <v>90</v>
      </c>
      <c r="L48" s="7" t="s">
        <v>69</v>
      </c>
      <c r="M48" s="7" t="s">
        <v>62</v>
      </c>
      <c r="N48" s="7"/>
      <c r="O48" s="6">
        <v>0.33333333333333331</v>
      </c>
      <c r="P48" s="6">
        <v>0.75</v>
      </c>
      <c r="Q48" s="6">
        <f t="shared" si="1"/>
        <v>0.41666666666666669</v>
      </c>
      <c r="R48" s="24" t="s">
        <v>91</v>
      </c>
    </row>
    <row r="49" spans="1:18" hidden="1" x14ac:dyDescent="0.25">
      <c r="A49" s="23" t="s">
        <v>83</v>
      </c>
      <c r="B49" s="7" t="s">
        <v>73</v>
      </c>
      <c r="C49" s="24">
        <v>45769</v>
      </c>
      <c r="D49" s="7"/>
      <c r="E49" s="7"/>
      <c r="F49" s="7"/>
      <c r="G49" s="7"/>
      <c r="H49" s="7" t="s">
        <v>42</v>
      </c>
      <c r="I49" s="7">
        <v>1</v>
      </c>
      <c r="J49" s="7" t="s">
        <v>49</v>
      </c>
      <c r="K49" s="7" t="s">
        <v>54</v>
      </c>
      <c r="L49" s="28" t="s">
        <v>86</v>
      </c>
      <c r="M49" s="7" t="s">
        <v>63</v>
      </c>
      <c r="N49" s="7"/>
      <c r="O49" s="6">
        <v>0.33333333333333331</v>
      </c>
      <c r="P49" s="6">
        <v>0.60416666666666663</v>
      </c>
      <c r="Q49" s="6">
        <f t="shared" si="1"/>
        <v>0.27083333333333331</v>
      </c>
      <c r="R49" s="24" t="s">
        <v>91</v>
      </c>
    </row>
    <row r="50" spans="1:18" x14ac:dyDescent="0.25">
      <c r="A50" s="23">
        <v>25505</v>
      </c>
      <c r="B50" s="7" t="s">
        <v>48</v>
      </c>
      <c r="C50" s="24">
        <v>45769</v>
      </c>
      <c r="D50" s="7" t="s">
        <v>23</v>
      </c>
      <c r="E50" s="7">
        <v>18020</v>
      </c>
      <c r="F50" s="7"/>
      <c r="G50" s="7" t="s">
        <v>33</v>
      </c>
      <c r="H50" s="7" t="s">
        <v>32</v>
      </c>
      <c r="I50" s="7">
        <v>12</v>
      </c>
      <c r="J50" s="7" t="s">
        <v>34</v>
      </c>
      <c r="K50" s="7"/>
      <c r="L50" s="7"/>
      <c r="M50" s="7"/>
      <c r="N50" s="7"/>
      <c r="O50" s="6">
        <v>0.60416666666666663</v>
      </c>
      <c r="P50" s="6">
        <v>0.64722222222222225</v>
      </c>
      <c r="Q50" s="6">
        <f t="shared" si="1"/>
        <v>4.3055555555555625E-2</v>
      </c>
      <c r="R50" s="24"/>
    </row>
    <row r="51" spans="1:18" x14ac:dyDescent="0.25">
      <c r="A51" s="23">
        <v>25520</v>
      </c>
      <c r="B51" s="7" t="s">
        <v>48</v>
      </c>
      <c r="C51" s="24">
        <v>45769</v>
      </c>
      <c r="D51" s="7" t="s">
        <v>23</v>
      </c>
      <c r="E51" s="7">
        <v>16530</v>
      </c>
      <c r="F51" s="7"/>
      <c r="G51" s="7" t="s">
        <v>33</v>
      </c>
      <c r="H51" s="7" t="s">
        <v>32</v>
      </c>
      <c r="I51" s="7">
        <v>6</v>
      </c>
      <c r="J51" s="7" t="s">
        <v>55</v>
      </c>
      <c r="K51" s="7"/>
      <c r="L51" s="7"/>
      <c r="M51" s="7"/>
      <c r="N51" s="7"/>
      <c r="O51" s="6">
        <v>0.3125</v>
      </c>
      <c r="P51" s="6">
        <v>0.46527777777777773</v>
      </c>
      <c r="Q51" s="6">
        <f t="shared" si="1"/>
        <v>0.15277777777777773</v>
      </c>
      <c r="R51" s="24"/>
    </row>
    <row r="52" spans="1:18" x14ac:dyDescent="0.25">
      <c r="A52" s="23">
        <v>25521</v>
      </c>
      <c r="B52" s="7" t="s">
        <v>48</v>
      </c>
      <c r="C52" s="24">
        <v>45769</v>
      </c>
      <c r="D52" s="7" t="s">
        <v>23</v>
      </c>
      <c r="E52" s="7">
        <v>18170</v>
      </c>
      <c r="F52" s="7"/>
      <c r="G52" s="7" t="s">
        <v>33</v>
      </c>
      <c r="H52" s="7" t="s">
        <v>32</v>
      </c>
      <c r="I52" s="7">
        <v>12</v>
      </c>
      <c r="J52" s="7" t="s">
        <v>34</v>
      </c>
      <c r="K52" s="7"/>
      <c r="L52" s="7"/>
      <c r="M52" s="7"/>
      <c r="N52" s="7"/>
      <c r="O52" s="6">
        <v>0.39097222222222222</v>
      </c>
      <c r="P52" s="6">
        <v>0.45833333333333331</v>
      </c>
      <c r="Q52" s="6">
        <f t="shared" si="1"/>
        <v>6.7361111111111094E-2</v>
      </c>
      <c r="R52" s="24"/>
    </row>
    <row r="53" spans="1:18" hidden="1" x14ac:dyDescent="0.25">
      <c r="A53" s="23">
        <v>25524</v>
      </c>
      <c r="B53" s="7" t="s">
        <v>38</v>
      </c>
      <c r="C53" s="24">
        <v>45769</v>
      </c>
      <c r="D53" s="7" t="s">
        <v>23</v>
      </c>
      <c r="E53" s="7">
        <v>4000</v>
      </c>
      <c r="F53" s="7"/>
      <c r="G53" s="7" t="s">
        <v>31</v>
      </c>
      <c r="H53" s="7" t="s">
        <v>32</v>
      </c>
      <c r="I53" s="7">
        <v>3</v>
      </c>
      <c r="J53" s="7" t="s">
        <v>58</v>
      </c>
      <c r="K53" s="7"/>
      <c r="L53" s="7"/>
      <c r="M53" s="7"/>
      <c r="N53" s="7"/>
      <c r="O53" s="6">
        <v>0.73958333333333337</v>
      </c>
      <c r="P53" s="6">
        <v>0.76736111111111116</v>
      </c>
      <c r="Q53" s="6">
        <f t="shared" si="1"/>
        <v>2.777777777777779E-2</v>
      </c>
      <c r="R53" s="24" t="s">
        <v>91</v>
      </c>
    </row>
    <row r="54" spans="1:18" hidden="1" x14ac:dyDescent="0.25">
      <c r="A54" s="23">
        <v>25525</v>
      </c>
      <c r="B54" s="7" t="s">
        <v>40</v>
      </c>
      <c r="C54" s="24">
        <v>45769</v>
      </c>
      <c r="D54" s="7" t="s">
        <v>23</v>
      </c>
      <c r="E54" s="7">
        <v>12000</v>
      </c>
      <c r="F54" s="7"/>
      <c r="G54" s="7" t="s">
        <v>31</v>
      </c>
      <c r="H54" s="7" t="s">
        <v>32</v>
      </c>
      <c r="I54" s="7">
        <v>6</v>
      </c>
      <c r="J54" s="7" t="s">
        <v>55</v>
      </c>
      <c r="K54" s="7"/>
      <c r="L54" s="7"/>
      <c r="M54" s="7"/>
      <c r="N54" s="7"/>
      <c r="O54" s="6">
        <v>0.74305555555555547</v>
      </c>
      <c r="P54" s="6">
        <v>0.7729166666666667</v>
      </c>
      <c r="Q54" s="6">
        <f t="shared" si="1"/>
        <v>2.9861111111111227E-2</v>
      </c>
      <c r="R54" s="24" t="s">
        <v>91</v>
      </c>
    </row>
    <row r="55" spans="1:18" x14ac:dyDescent="0.25">
      <c r="A55" s="23">
        <v>25526</v>
      </c>
      <c r="B55" s="7" t="s">
        <v>87</v>
      </c>
      <c r="C55" s="24">
        <v>45769</v>
      </c>
      <c r="D55" s="7" t="s">
        <v>23</v>
      </c>
      <c r="E55" s="7">
        <v>15000</v>
      </c>
      <c r="F55" s="7"/>
      <c r="G55" s="7" t="s">
        <v>31</v>
      </c>
      <c r="H55" s="7" t="s">
        <v>32</v>
      </c>
      <c r="I55" s="7">
        <v>3</v>
      </c>
      <c r="J55" s="7" t="s">
        <v>58</v>
      </c>
      <c r="K55" s="7"/>
      <c r="L55" s="7"/>
      <c r="M55" s="7"/>
      <c r="N55" s="7"/>
      <c r="O55" s="6">
        <v>0.65625</v>
      </c>
      <c r="P55" s="6">
        <v>0.67847222222222225</v>
      </c>
      <c r="Q55" s="6">
        <f t="shared" si="1"/>
        <v>2.2222222222222254E-2</v>
      </c>
      <c r="R55" s="24"/>
    </row>
    <row r="56" spans="1:18" x14ac:dyDescent="0.25">
      <c r="A56" s="23">
        <v>25527</v>
      </c>
      <c r="B56" s="7" t="s">
        <v>87</v>
      </c>
      <c r="C56" s="24">
        <v>45769</v>
      </c>
      <c r="D56" s="7" t="s">
        <v>23</v>
      </c>
      <c r="E56" s="7">
        <v>15000</v>
      </c>
      <c r="F56" s="7"/>
      <c r="G56" s="7" t="s">
        <v>31</v>
      </c>
      <c r="H56" s="7" t="s">
        <v>32</v>
      </c>
      <c r="I56" s="7">
        <v>3</v>
      </c>
      <c r="J56" s="7" t="s">
        <v>58</v>
      </c>
      <c r="K56" s="7"/>
      <c r="L56" s="7"/>
      <c r="M56" s="7"/>
      <c r="N56" s="7"/>
      <c r="O56" s="6">
        <v>0.54166666666666663</v>
      </c>
      <c r="P56" s="6">
        <v>0.57638888888888895</v>
      </c>
      <c r="Q56" s="6">
        <f t="shared" si="1"/>
        <v>3.4722222222222321E-2</v>
      </c>
      <c r="R56" s="24"/>
    </row>
    <row r="57" spans="1:18" x14ac:dyDescent="0.25">
      <c r="A57" s="23">
        <v>25530</v>
      </c>
      <c r="B57" s="7" t="s">
        <v>52</v>
      </c>
      <c r="C57" s="24">
        <v>45769</v>
      </c>
      <c r="D57" s="7" t="s">
        <v>23</v>
      </c>
      <c r="E57" s="7">
        <v>15000</v>
      </c>
      <c r="F57" s="7"/>
      <c r="G57" s="7" t="s">
        <v>31</v>
      </c>
      <c r="H57" s="7" t="s">
        <v>32</v>
      </c>
      <c r="I57" s="7">
        <v>6</v>
      </c>
      <c r="J57" s="7" t="s">
        <v>55</v>
      </c>
      <c r="K57" s="7"/>
      <c r="L57" s="7"/>
      <c r="M57" s="7"/>
      <c r="N57" s="7"/>
      <c r="O57" s="6">
        <v>0.54166666666666663</v>
      </c>
      <c r="P57" s="6">
        <v>0.58333333333333337</v>
      </c>
      <c r="Q57" s="6">
        <f t="shared" si="1"/>
        <v>4.1666666666666741E-2</v>
      </c>
      <c r="R57" s="24"/>
    </row>
    <row r="58" spans="1:18" x14ac:dyDescent="0.25">
      <c r="A58" s="23">
        <v>25532</v>
      </c>
      <c r="B58" s="7" t="s">
        <v>52</v>
      </c>
      <c r="C58" s="24">
        <v>45769</v>
      </c>
      <c r="D58" s="7" t="s">
        <v>23</v>
      </c>
      <c r="E58" s="7">
        <v>15000</v>
      </c>
      <c r="F58" s="7"/>
      <c r="G58" s="7" t="s">
        <v>31</v>
      </c>
      <c r="H58" s="7" t="s">
        <v>32</v>
      </c>
      <c r="I58" s="7">
        <v>6</v>
      </c>
      <c r="J58" s="7" t="s">
        <v>55</v>
      </c>
      <c r="K58" s="7"/>
      <c r="L58" s="7"/>
      <c r="M58" s="7"/>
      <c r="N58" s="7"/>
      <c r="O58" s="6">
        <v>0.66666666666666663</v>
      </c>
      <c r="P58" s="6">
        <v>0.74305555555555547</v>
      </c>
      <c r="Q58" s="6">
        <f t="shared" si="1"/>
        <v>7.638888888888884E-2</v>
      </c>
      <c r="R58" s="24"/>
    </row>
    <row r="59" spans="1:18" x14ac:dyDescent="0.25">
      <c r="A59" s="23">
        <v>25533</v>
      </c>
      <c r="B59" s="7" t="s">
        <v>71</v>
      </c>
      <c r="C59" s="24">
        <v>45769</v>
      </c>
      <c r="D59" s="7" t="s">
        <v>23</v>
      </c>
      <c r="E59" s="7">
        <v>15000</v>
      </c>
      <c r="F59" s="7"/>
      <c r="G59" s="7" t="s">
        <v>31</v>
      </c>
      <c r="H59" s="7" t="s">
        <v>32</v>
      </c>
      <c r="I59" s="7">
        <v>3</v>
      </c>
      <c r="J59" s="7" t="s">
        <v>58</v>
      </c>
      <c r="K59" s="7"/>
      <c r="L59" s="7"/>
      <c r="M59" s="7"/>
      <c r="N59" s="7"/>
      <c r="O59" s="6">
        <v>0.39930555555555558</v>
      </c>
      <c r="P59" s="6">
        <v>0.41666666666666669</v>
      </c>
      <c r="Q59" s="6">
        <f t="shared" si="1"/>
        <v>1.7361111111111105E-2</v>
      </c>
      <c r="R59" s="24"/>
    </row>
    <row r="60" spans="1:18" x14ac:dyDescent="0.25">
      <c r="A60" s="23">
        <v>25542</v>
      </c>
      <c r="B60" s="7" t="s">
        <v>74</v>
      </c>
      <c r="C60" s="24">
        <v>45769</v>
      </c>
      <c r="D60" s="7" t="s">
        <v>23</v>
      </c>
      <c r="E60" s="7">
        <v>5000</v>
      </c>
      <c r="F60" s="7"/>
      <c r="G60" s="7" t="s">
        <v>31</v>
      </c>
      <c r="H60" s="7" t="s">
        <v>32</v>
      </c>
      <c r="I60" s="7">
        <v>3</v>
      </c>
      <c r="J60" s="7" t="s">
        <v>58</v>
      </c>
      <c r="K60" s="7"/>
      <c r="L60" s="7"/>
      <c r="M60" s="7"/>
      <c r="N60" s="7"/>
      <c r="O60" s="6">
        <v>0.55555555555555558</v>
      </c>
      <c r="P60" s="6">
        <v>0.57013888888888886</v>
      </c>
      <c r="Q60" s="6">
        <f t="shared" si="1"/>
        <v>1.4583333333333282E-2</v>
      </c>
      <c r="R60" s="24"/>
    </row>
    <row r="61" spans="1:18" x14ac:dyDescent="0.25">
      <c r="A61" s="23">
        <v>25545</v>
      </c>
      <c r="B61" s="7" t="s">
        <v>35</v>
      </c>
      <c r="C61" s="24">
        <v>45769</v>
      </c>
      <c r="D61" s="7" t="s">
        <v>23</v>
      </c>
      <c r="E61" s="7">
        <v>10000</v>
      </c>
      <c r="F61" s="7"/>
      <c r="G61" s="7" t="s">
        <v>31</v>
      </c>
      <c r="H61" s="7" t="s">
        <v>32</v>
      </c>
      <c r="I61" s="7">
        <v>3</v>
      </c>
      <c r="J61" s="7" t="s">
        <v>58</v>
      </c>
      <c r="K61" s="7"/>
      <c r="L61" s="7"/>
      <c r="M61" s="7"/>
      <c r="N61" s="7"/>
      <c r="O61" s="6">
        <v>0.58333333333333337</v>
      </c>
      <c r="P61" s="6">
        <v>0.59375</v>
      </c>
      <c r="Q61" s="6">
        <f t="shared" si="1"/>
        <v>1.041666666666663E-2</v>
      </c>
      <c r="R61" s="24"/>
    </row>
    <row r="62" spans="1:18" hidden="1" x14ac:dyDescent="0.25">
      <c r="A62" s="23">
        <v>25399</v>
      </c>
      <c r="B62" s="7" t="s">
        <v>77</v>
      </c>
      <c r="C62" s="24">
        <v>45770</v>
      </c>
      <c r="D62" s="7"/>
      <c r="E62" s="7"/>
      <c r="F62" s="7"/>
      <c r="G62" s="7" t="s">
        <v>70</v>
      </c>
      <c r="H62" s="7" t="s">
        <v>43</v>
      </c>
      <c r="I62" s="7">
        <v>7</v>
      </c>
      <c r="J62" s="7" t="s">
        <v>44</v>
      </c>
      <c r="K62" s="28" t="s">
        <v>62</v>
      </c>
      <c r="L62" s="7" t="s">
        <v>64</v>
      </c>
      <c r="M62" s="7" t="s">
        <v>63</v>
      </c>
      <c r="N62" s="7"/>
      <c r="O62" s="6">
        <v>0.375</v>
      </c>
      <c r="P62" s="6">
        <v>0.79166666666666663</v>
      </c>
      <c r="Q62" s="6">
        <f t="shared" si="1"/>
        <v>0.41666666666666663</v>
      </c>
      <c r="R62" s="24" t="s">
        <v>91</v>
      </c>
    </row>
    <row r="63" spans="1:18" hidden="1" x14ac:dyDescent="0.25">
      <c r="A63" s="23">
        <v>25397</v>
      </c>
      <c r="B63" s="7" t="s">
        <v>77</v>
      </c>
      <c r="C63" s="24">
        <v>45770</v>
      </c>
      <c r="D63" s="7"/>
      <c r="E63" s="7"/>
      <c r="F63" s="7"/>
      <c r="G63" s="7"/>
      <c r="H63" s="7" t="s">
        <v>32</v>
      </c>
      <c r="I63" s="7">
        <v>8</v>
      </c>
      <c r="J63" s="7" t="s">
        <v>39</v>
      </c>
      <c r="K63" s="7" t="s">
        <v>69</v>
      </c>
      <c r="L63" s="7" t="s">
        <v>67</v>
      </c>
      <c r="M63" s="7"/>
      <c r="N63" s="7"/>
      <c r="O63" s="6">
        <v>0.375</v>
      </c>
      <c r="P63" s="6">
        <v>0.79166666666666663</v>
      </c>
      <c r="Q63" s="6">
        <f t="shared" si="1"/>
        <v>0.41666666666666663</v>
      </c>
      <c r="R63" s="24" t="s">
        <v>91</v>
      </c>
    </row>
    <row r="64" spans="1:18" x14ac:dyDescent="0.25">
      <c r="A64" s="23">
        <v>25534</v>
      </c>
      <c r="B64" s="7" t="s">
        <v>88</v>
      </c>
      <c r="C64" s="24">
        <v>45770</v>
      </c>
      <c r="D64" s="7" t="s">
        <v>23</v>
      </c>
      <c r="E64" s="7">
        <v>10420</v>
      </c>
      <c r="F64" s="7"/>
      <c r="G64" s="7" t="s">
        <v>31</v>
      </c>
      <c r="H64" s="7" t="s">
        <v>32</v>
      </c>
      <c r="I64" s="7">
        <v>6</v>
      </c>
      <c r="J64" s="7" t="s">
        <v>55</v>
      </c>
      <c r="K64" s="7"/>
      <c r="L64" s="7"/>
      <c r="M64" s="7"/>
      <c r="N64" s="7"/>
      <c r="O64" s="6">
        <v>0.46388888888888885</v>
      </c>
      <c r="P64" s="6">
        <v>0.52083333333333337</v>
      </c>
      <c r="Q64" s="6">
        <f t="shared" si="1"/>
        <v>5.694444444444452E-2</v>
      </c>
      <c r="R64" s="24"/>
    </row>
    <row r="65" spans="1:18" x14ac:dyDescent="0.25">
      <c r="A65" s="23">
        <v>25540</v>
      </c>
      <c r="B65" s="7" t="s">
        <v>38</v>
      </c>
      <c r="C65" s="24">
        <v>45770</v>
      </c>
      <c r="D65" s="7" t="s">
        <v>23</v>
      </c>
      <c r="E65" s="7">
        <v>15000</v>
      </c>
      <c r="F65" s="7"/>
      <c r="G65" s="7" t="s">
        <v>31</v>
      </c>
      <c r="H65" s="7" t="s">
        <v>32</v>
      </c>
      <c r="I65" s="7">
        <v>6</v>
      </c>
      <c r="J65" s="7" t="s">
        <v>55</v>
      </c>
      <c r="K65" s="7"/>
      <c r="L65" s="7"/>
      <c r="M65" s="7"/>
      <c r="N65" s="7"/>
      <c r="O65" s="6">
        <v>0.62847222222222221</v>
      </c>
      <c r="P65" s="6">
        <v>0.65277777777777779</v>
      </c>
      <c r="Q65" s="6">
        <f t="shared" si="1"/>
        <v>2.430555555555558E-2</v>
      </c>
      <c r="R65" s="24"/>
    </row>
    <row r="66" spans="1:18" x14ac:dyDescent="0.25">
      <c r="A66" s="23">
        <v>25541</v>
      </c>
      <c r="B66" s="7" t="s">
        <v>40</v>
      </c>
      <c r="C66" s="24">
        <v>45770</v>
      </c>
      <c r="D66" s="7" t="s">
        <v>23</v>
      </c>
      <c r="E66" s="7">
        <v>10000</v>
      </c>
      <c r="F66" s="7"/>
      <c r="G66" s="7" t="s">
        <v>31</v>
      </c>
      <c r="H66" s="7" t="s">
        <v>32</v>
      </c>
      <c r="I66" s="7">
        <v>6</v>
      </c>
      <c r="J66" s="7" t="s">
        <v>55</v>
      </c>
      <c r="K66" s="7"/>
      <c r="L66" s="7"/>
      <c r="M66" s="7"/>
      <c r="N66" s="7"/>
      <c r="O66" s="6">
        <v>0.58680555555555558</v>
      </c>
      <c r="P66" s="6">
        <v>0.61111111111111105</v>
      </c>
      <c r="Q66" s="6">
        <f t="shared" si="1"/>
        <v>2.4305555555555469E-2</v>
      </c>
      <c r="R66" s="24"/>
    </row>
    <row r="67" spans="1:18" x14ac:dyDescent="0.25">
      <c r="A67" s="23">
        <v>25543</v>
      </c>
      <c r="B67" s="7" t="s">
        <v>50</v>
      </c>
      <c r="C67" s="24">
        <v>45770</v>
      </c>
      <c r="D67" s="7" t="s">
        <v>23</v>
      </c>
      <c r="E67" s="7">
        <v>5000</v>
      </c>
      <c r="F67" s="7"/>
      <c r="G67" s="7" t="s">
        <v>31</v>
      </c>
      <c r="H67" s="7" t="s">
        <v>32</v>
      </c>
      <c r="I67" s="7">
        <v>3</v>
      </c>
      <c r="J67" s="7" t="s">
        <v>58</v>
      </c>
      <c r="K67" s="7"/>
      <c r="L67" s="7"/>
      <c r="M67" s="7"/>
      <c r="N67" s="7"/>
      <c r="O67" s="6">
        <v>0.375</v>
      </c>
      <c r="P67" s="6">
        <v>0.41180555555555554</v>
      </c>
      <c r="Q67" s="6">
        <f>+P67-O67</f>
        <v>3.6805555555555536E-2</v>
      </c>
      <c r="R67" s="24"/>
    </row>
    <row r="68" spans="1:18" x14ac:dyDescent="0.25">
      <c r="A68" s="23">
        <v>25549</v>
      </c>
      <c r="B68" s="7" t="s">
        <v>41</v>
      </c>
      <c r="C68" s="24">
        <v>45770</v>
      </c>
      <c r="D68" s="7" t="s">
        <v>23</v>
      </c>
      <c r="E68" s="7">
        <v>15000</v>
      </c>
      <c r="F68" s="7"/>
      <c r="G68" s="7" t="s">
        <v>31</v>
      </c>
      <c r="H68" s="7" t="s">
        <v>32</v>
      </c>
      <c r="I68" s="7">
        <v>6</v>
      </c>
      <c r="J68" s="7" t="s">
        <v>55</v>
      </c>
      <c r="K68" s="7"/>
      <c r="L68" s="7"/>
      <c r="M68" s="7"/>
      <c r="N68" s="7"/>
      <c r="O68" s="6">
        <v>0.35694444444444445</v>
      </c>
      <c r="P68" s="6">
        <v>0.38263888888888892</v>
      </c>
      <c r="Q68" s="6">
        <f>+P68-O68</f>
        <v>2.5694444444444464E-2</v>
      </c>
      <c r="R68" s="24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53B4-24EC-47FD-9958-1CA81542DF05}">
  <sheetPr>
    <tabColor rgb="FF00B0F0"/>
  </sheetPr>
  <dimension ref="A1:AP22"/>
  <sheetViews>
    <sheetView showGridLines="0" tabSelected="1" zoomScale="90" zoomScaleNormal="90" workbookViewId="0">
      <pane xSplit="5" topLeftCell="Q1" activePane="topRight" state="frozen"/>
      <selection pane="topRight" activeCell="AB22" sqref="AB22"/>
    </sheetView>
  </sheetViews>
  <sheetFormatPr baseColWidth="10" defaultColWidth="9" defaultRowHeight="12" x14ac:dyDescent="0.2"/>
  <cols>
    <col min="1" max="1" width="4.140625" style="239" bestFit="1" customWidth="1"/>
    <col min="2" max="2" width="10.85546875" style="125" customWidth="1"/>
    <col min="3" max="3" width="13.7109375" style="125" customWidth="1"/>
    <col min="4" max="4" width="13.5703125" style="125" customWidth="1"/>
    <col min="5" max="5" width="28.7109375" style="125" customWidth="1"/>
    <col min="6" max="6" width="11.140625" style="125" customWidth="1"/>
    <col min="7" max="7" width="10.85546875" style="125" customWidth="1"/>
    <col min="8" max="8" width="14" style="129" customWidth="1"/>
    <col min="9" max="9" width="10.28515625" style="129" customWidth="1"/>
    <col min="10" max="10" width="10" style="125" customWidth="1"/>
    <col min="11" max="11" width="10.7109375" style="125" customWidth="1"/>
    <col min="12" max="12" width="10.42578125" style="125" customWidth="1"/>
    <col min="13" max="13" width="11" style="125" customWidth="1"/>
    <col min="14" max="14" width="9.140625" style="125" bestFit="1" customWidth="1"/>
    <col min="15" max="15" width="9.5703125" style="125" customWidth="1"/>
    <col min="16" max="16" width="3.85546875" style="125" customWidth="1"/>
    <col min="17" max="17" width="10.5703125" style="125" customWidth="1"/>
    <col min="18" max="18" width="15.28515625" style="125" customWidth="1"/>
    <col min="19" max="19" width="13.5703125" style="125" customWidth="1"/>
    <col min="20" max="20" width="14.140625" style="125" customWidth="1"/>
    <col min="21" max="21" width="11.85546875" style="125" customWidth="1"/>
    <col min="22" max="22" width="13" style="129" bestFit="1" customWidth="1"/>
    <col min="23" max="23" width="12.85546875" style="125" bestFit="1" customWidth="1"/>
    <col min="24" max="24" width="12.5703125" style="129" customWidth="1"/>
    <col min="25" max="25" width="13" style="125" bestFit="1" customWidth="1"/>
    <col min="26" max="26" width="16" style="125" customWidth="1"/>
    <col min="27" max="27" width="4.85546875" style="125" customWidth="1"/>
    <col min="28" max="28" width="19.85546875" style="125" customWidth="1"/>
    <col min="29" max="29" width="21.42578125" style="125" customWidth="1"/>
    <col min="30" max="30" width="11.7109375" style="125" bestFit="1" customWidth="1"/>
    <col min="31" max="31" width="11.140625" style="125" bestFit="1" customWidth="1"/>
    <col min="32" max="32" width="10.5703125" style="125" bestFit="1" customWidth="1"/>
    <col min="33" max="33" width="11.5703125" style="125" bestFit="1" customWidth="1"/>
    <col min="34" max="34" width="11.140625" style="125" bestFit="1" customWidth="1"/>
    <col min="35" max="35" width="12.5703125" style="125" customWidth="1"/>
    <col min="36" max="36" width="17.7109375" style="125" bestFit="1" customWidth="1"/>
    <col min="37" max="37" width="10.5703125" style="125" bestFit="1" customWidth="1"/>
    <col min="38" max="38" width="13.7109375" style="239" bestFit="1" customWidth="1"/>
    <col min="39" max="40" width="12.85546875" style="125" bestFit="1" customWidth="1"/>
    <col min="41" max="41" width="14.140625" style="125" bestFit="1" customWidth="1"/>
    <col min="42" max="42" width="12.85546875" style="125" bestFit="1" customWidth="1"/>
    <col min="43" max="43" width="5.42578125" style="125" bestFit="1" customWidth="1"/>
    <col min="44" max="44" width="28.28515625" style="125" bestFit="1" customWidth="1"/>
    <col min="45" max="46" width="11.5703125" style="125" bestFit="1" customWidth="1"/>
    <col min="47" max="47" width="13" style="125" bestFit="1" customWidth="1"/>
    <col min="48" max="48" width="9" style="125"/>
    <col min="49" max="49" width="10.5703125" style="125" bestFit="1" customWidth="1"/>
    <col min="50" max="16384" width="9" style="125"/>
  </cols>
  <sheetData>
    <row r="1" spans="1:42" ht="42" customHeight="1" x14ac:dyDescent="0.2">
      <c r="A1" s="231"/>
      <c r="B1" s="232"/>
      <c r="C1" s="232"/>
      <c r="D1" s="232"/>
      <c r="E1" s="232"/>
      <c r="F1" s="326" t="s">
        <v>306</v>
      </c>
      <c r="G1" s="326"/>
      <c r="H1" s="326"/>
      <c r="I1" s="326"/>
      <c r="J1" s="326"/>
      <c r="K1" s="326"/>
      <c r="L1" s="326"/>
      <c r="M1" s="326"/>
      <c r="N1" s="326"/>
      <c r="O1" s="326"/>
      <c r="P1" s="238"/>
      <c r="R1" s="238"/>
      <c r="S1" s="238"/>
      <c r="T1" s="238"/>
      <c r="U1" s="238"/>
      <c r="V1" s="238"/>
      <c r="W1" s="238"/>
      <c r="X1" s="238"/>
      <c r="Y1" s="238"/>
      <c r="Z1" s="240"/>
      <c r="AA1" s="240"/>
      <c r="AM1" s="240"/>
      <c r="AN1" s="240"/>
      <c r="AP1" s="126">
        <v>0.29166666666666669</v>
      </c>
    </row>
    <row r="2" spans="1:42" ht="54.75" customHeight="1" x14ac:dyDescent="0.2">
      <c r="A2" s="233"/>
      <c r="B2" s="234"/>
      <c r="C2" s="234"/>
      <c r="D2" s="234"/>
      <c r="E2" s="234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0"/>
      <c r="R2" s="240"/>
      <c r="S2" s="240"/>
      <c r="T2" s="240"/>
      <c r="U2" s="240"/>
      <c r="V2" s="240"/>
      <c r="W2" s="240"/>
      <c r="X2" s="240"/>
      <c r="Y2" s="240"/>
      <c r="Z2" s="287"/>
      <c r="AA2" s="240"/>
    </row>
    <row r="3" spans="1:42" ht="31.5" customHeight="1" x14ac:dyDescent="0.2">
      <c r="A3" s="233"/>
      <c r="B3" s="234"/>
      <c r="C3" s="234"/>
      <c r="D3" s="234"/>
      <c r="E3" s="234"/>
      <c r="F3" s="234"/>
      <c r="G3" s="234"/>
      <c r="H3" s="235" t="s">
        <v>238</v>
      </c>
      <c r="I3" s="235" t="s">
        <v>234</v>
      </c>
      <c r="J3" s="235" t="s">
        <v>288</v>
      </c>
      <c r="K3" s="236" t="s">
        <v>235</v>
      </c>
      <c r="L3" s="237" t="s">
        <v>236</v>
      </c>
      <c r="M3" s="237" t="s">
        <v>237</v>
      </c>
      <c r="N3" s="237" t="s">
        <v>287</v>
      </c>
      <c r="O3" s="241"/>
      <c r="Q3" s="182"/>
      <c r="R3" s="327"/>
      <c r="S3" s="327"/>
      <c r="T3" s="327"/>
      <c r="U3" s="327"/>
      <c r="V3" s="327"/>
      <c r="W3" s="328"/>
      <c r="X3" s="323" t="s">
        <v>314</v>
      </c>
      <c r="Y3" s="324"/>
      <c r="Z3" s="325"/>
      <c r="AA3" s="240"/>
      <c r="AB3" s="153"/>
      <c r="AL3" s="125"/>
    </row>
    <row r="4" spans="1:42" s="265" customFormat="1" ht="33" customHeight="1" x14ac:dyDescent="0.2">
      <c r="A4" s="268" t="s">
        <v>1</v>
      </c>
      <c r="B4" s="269" t="s">
        <v>2</v>
      </c>
      <c r="C4" s="284" t="s">
        <v>361</v>
      </c>
      <c r="D4" s="286" t="s">
        <v>245</v>
      </c>
      <c r="E4" s="286" t="s">
        <v>3</v>
      </c>
      <c r="F4" s="285" t="s">
        <v>9</v>
      </c>
      <c r="G4" s="264" t="s">
        <v>228</v>
      </c>
      <c r="H4" s="200">
        <v>45904</v>
      </c>
      <c r="I4" s="200">
        <v>45905</v>
      </c>
      <c r="J4" s="200">
        <v>45906</v>
      </c>
      <c r="K4" s="200">
        <v>45907</v>
      </c>
      <c r="L4" s="200">
        <v>45908</v>
      </c>
      <c r="M4" s="200">
        <v>45909</v>
      </c>
      <c r="N4" s="200">
        <v>45910</v>
      </c>
      <c r="O4" s="200" t="s">
        <v>0</v>
      </c>
      <c r="Q4" s="263" t="s">
        <v>323</v>
      </c>
      <c r="R4" s="263" t="s">
        <v>315</v>
      </c>
      <c r="S4" s="263" t="s">
        <v>355</v>
      </c>
      <c r="T4" s="263" t="s">
        <v>230</v>
      </c>
      <c r="U4" s="263" t="s">
        <v>322</v>
      </c>
      <c r="V4" s="263" t="s">
        <v>229</v>
      </c>
      <c r="W4" s="263" t="s">
        <v>316</v>
      </c>
      <c r="X4" s="263" t="s">
        <v>13</v>
      </c>
      <c r="Y4" s="263" t="s">
        <v>313</v>
      </c>
      <c r="Z4" s="264" t="s">
        <v>14</v>
      </c>
      <c r="AA4" s="240"/>
      <c r="AB4" s="264" t="s">
        <v>17</v>
      </c>
      <c r="AC4" s="266" t="s">
        <v>18</v>
      </c>
    </row>
    <row r="5" spans="1:42" ht="15.75" customHeight="1" x14ac:dyDescent="0.2">
      <c r="A5" s="270">
        <v>120</v>
      </c>
      <c r="B5" s="271" t="s">
        <v>6</v>
      </c>
      <c r="C5" s="272">
        <v>45202</v>
      </c>
      <c r="D5" s="282" t="s">
        <v>246</v>
      </c>
      <c r="E5" s="273" t="s">
        <v>265</v>
      </c>
      <c r="F5" s="267">
        <v>4000</v>
      </c>
      <c r="G5" s="166">
        <v>2100</v>
      </c>
      <c r="H5" s="144" t="s">
        <v>232</v>
      </c>
      <c r="I5" s="144" t="s">
        <v>232</v>
      </c>
      <c r="J5" s="144" t="s">
        <v>232</v>
      </c>
      <c r="K5" s="260" t="s">
        <v>233</v>
      </c>
      <c r="L5" s="144" t="s">
        <v>232</v>
      </c>
      <c r="M5" s="144" t="s">
        <v>232</v>
      </c>
      <c r="N5" s="144" t="s">
        <v>232</v>
      </c>
      <c r="O5" s="185">
        <f>COUNTIF(H5:N5,"F")</f>
        <v>0</v>
      </c>
      <c r="Q5" s="165">
        <f>G5/7</f>
        <v>300</v>
      </c>
      <c r="R5" s="261">
        <f>(G5/7*(7-O5))</f>
        <v>2100</v>
      </c>
      <c r="S5" s="262">
        <v>700</v>
      </c>
      <c r="T5" s="262">
        <v>1200</v>
      </c>
      <c r="U5" s="168">
        <f>COUNTIF(H5:N5,"D LAB")*1300</f>
        <v>0</v>
      </c>
      <c r="V5" s="177">
        <f>+' EXTRAS OP'!Q19</f>
        <v>120</v>
      </c>
      <c r="W5" s="190">
        <f>R5+S5+T5+U5+V5</f>
        <v>4120</v>
      </c>
      <c r="X5" s="177">
        <v>0</v>
      </c>
      <c r="Y5" s="178">
        <v>0</v>
      </c>
      <c r="Z5" s="179">
        <f>X5+Y5</f>
        <v>0</v>
      </c>
      <c r="AA5" s="240"/>
      <c r="AB5" s="180">
        <f>W5-Z5</f>
        <v>4120</v>
      </c>
      <c r="AC5" s="191"/>
      <c r="AE5" s="234"/>
      <c r="AF5" s="234"/>
      <c r="AL5" s="125"/>
    </row>
    <row r="6" spans="1:42" ht="15.75" customHeight="1" x14ac:dyDescent="0.2">
      <c r="A6" s="270">
        <v>139</v>
      </c>
      <c r="B6" s="134" t="s">
        <v>94</v>
      </c>
      <c r="C6" s="274">
        <v>45376</v>
      </c>
      <c r="D6" s="283" t="s">
        <v>247</v>
      </c>
      <c r="E6" s="275" t="s">
        <v>222</v>
      </c>
      <c r="F6" s="267">
        <v>5600</v>
      </c>
      <c r="G6" s="166">
        <v>2330.02</v>
      </c>
      <c r="H6" s="144" t="s">
        <v>232</v>
      </c>
      <c r="I6" s="144" t="s">
        <v>232</v>
      </c>
      <c r="J6" s="144" t="s">
        <v>232</v>
      </c>
      <c r="K6" s="144" t="s">
        <v>232</v>
      </c>
      <c r="L6" s="144" t="s">
        <v>317</v>
      </c>
      <c r="M6" s="144" t="s">
        <v>232</v>
      </c>
      <c r="N6" s="144" t="s">
        <v>232</v>
      </c>
      <c r="O6" s="185">
        <f t="shared" ref="O6:O12" si="0">COUNTIF(H6:N6,"F")</f>
        <v>0</v>
      </c>
      <c r="Q6" s="165">
        <f t="shared" ref="Q6:Q12" si="1">G6/7</f>
        <v>332.86</v>
      </c>
      <c r="R6" s="261">
        <f t="shared" ref="R6:R12" si="2">(G6/7*(7-O6))</f>
        <v>2330.02</v>
      </c>
      <c r="S6" s="262">
        <v>2270</v>
      </c>
      <c r="T6" s="262">
        <v>1000</v>
      </c>
      <c r="U6" s="168">
        <f>COUNTIF(H6:N6,"D LAB")*(Q6*2)</f>
        <v>665.72</v>
      </c>
      <c r="V6" s="177">
        <f>+' EXTRAS OP'!Q20</f>
        <v>1040</v>
      </c>
      <c r="W6" s="190">
        <f t="shared" ref="W6:W12" si="3">R6+S6+T6+U6+V6</f>
        <v>7305.7400000000007</v>
      </c>
      <c r="X6" s="177">
        <v>881.86</v>
      </c>
      <c r="Y6" s="178">
        <v>0</v>
      </c>
      <c r="Z6" s="179">
        <f t="shared" ref="Z6:Z12" si="4">X6+Y6</f>
        <v>881.86</v>
      </c>
      <c r="AA6" s="240"/>
      <c r="AB6" s="180">
        <f t="shared" ref="AB6:AB12" si="5">W6-Z6</f>
        <v>6423.880000000001</v>
      </c>
      <c r="AC6" s="191"/>
      <c r="AE6" s="234"/>
      <c r="AF6" s="234"/>
      <c r="AL6" s="125"/>
    </row>
    <row r="7" spans="1:42" ht="15.75" customHeight="1" x14ac:dyDescent="0.2">
      <c r="A7" s="270">
        <v>15</v>
      </c>
      <c r="B7" s="271" t="s">
        <v>6</v>
      </c>
      <c r="C7" s="272">
        <v>45418</v>
      </c>
      <c r="D7" s="282" t="s">
        <v>248</v>
      </c>
      <c r="E7" s="276" t="s">
        <v>221</v>
      </c>
      <c r="F7" s="267">
        <v>5000</v>
      </c>
      <c r="G7" s="166">
        <v>2000</v>
      </c>
      <c r="H7" s="144" t="s">
        <v>232</v>
      </c>
      <c r="I7" s="144" t="s">
        <v>232</v>
      </c>
      <c r="J7" s="144" t="s">
        <v>232</v>
      </c>
      <c r="K7" s="260" t="s">
        <v>317</v>
      </c>
      <c r="L7" s="144" t="s">
        <v>232</v>
      </c>
      <c r="M7" s="144" t="s">
        <v>232</v>
      </c>
      <c r="N7" s="144" t="s">
        <v>232</v>
      </c>
      <c r="O7" s="185">
        <f t="shared" si="0"/>
        <v>0</v>
      </c>
      <c r="Q7" s="165">
        <f t="shared" si="1"/>
        <v>285.71428571428572</v>
      </c>
      <c r="R7" s="261">
        <f t="shared" si="2"/>
        <v>2000</v>
      </c>
      <c r="S7" s="262">
        <v>3000</v>
      </c>
      <c r="T7" s="262"/>
      <c r="U7" s="168">
        <f>COUNTIF(H7:N7,"D LAB")*1000</f>
        <v>1000</v>
      </c>
      <c r="V7" s="177">
        <f>+' EXTRAS OP'!Q21</f>
        <v>120</v>
      </c>
      <c r="W7" s="190">
        <f t="shared" si="3"/>
        <v>6120</v>
      </c>
      <c r="X7" s="177">
        <v>209.36</v>
      </c>
      <c r="Y7" s="178">
        <v>0</v>
      </c>
      <c r="Z7" s="179">
        <f t="shared" si="4"/>
        <v>209.36</v>
      </c>
      <c r="AA7" s="240"/>
      <c r="AB7" s="180">
        <f t="shared" si="5"/>
        <v>5910.64</v>
      </c>
      <c r="AC7" s="191"/>
      <c r="AE7" s="234"/>
      <c r="AF7" s="234"/>
      <c r="AL7" s="125"/>
    </row>
    <row r="8" spans="1:42" ht="15.75" customHeight="1" x14ac:dyDescent="0.2">
      <c r="A8" s="270">
        <v>180</v>
      </c>
      <c r="B8" s="271" t="s">
        <v>53</v>
      </c>
      <c r="C8" s="272">
        <v>45695</v>
      </c>
      <c r="D8" s="282" t="s">
        <v>251</v>
      </c>
      <c r="E8" s="273" t="s">
        <v>220</v>
      </c>
      <c r="F8" s="267">
        <v>4700</v>
      </c>
      <c r="G8" s="166">
        <v>2100</v>
      </c>
      <c r="H8" s="144" t="s">
        <v>232</v>
      </c>
      <c r="I8" s="144" t="s">
        <v>232</v>
      </c>
      <c r="J8" s="144" t="s">
        <v>232</v>
      </c>
      <c r="K8" s="260" t="s">
        <v>307</v>
      </c>
      <c r="L8" s="144" t="s">
        <v>232</v>
      </c>
      <c r="M8" s="144" t="s">
        <v>232</v>
      </c>
      <c r="N8" s="144" t="s">
        <v>232</v>
      </c>
      <c r="O8" s="185">
        <f t="shared" si="0"/>
        <v>0</v>
      </c>
      <c r="Q8" s="165">
        <f t="shared" si="1"/>
        <v>300</v>
      </c>
      <c r="R8" s="261">
        <f t="shared" si="2"/>
        <v>2100</v>
      </c>
      <c r="S8" s="262">
        <v>2000</v>
      </c>
      <c r="T8" s="262">
        <v>600</v>
      </c>
      <c r="U8" s="168">
        <f t="shared" ref="U8:U12" si="6">COUNTIF(H8:N8,"D LAB")*(Q8*2)</f>
        <v>0</v>
      </c>
      <c r="V8" s="177">
        <f>+' EXTRAS OP'!Q22</f>
        <v>0</v>
      </c>
      <c r="W8" s="190">
        <f t="shared" si="3"/>
        <v>4700</v>
      </c>
      <c r="X8" s="177">
        <v>0</v>
      </c>
      <c r="Y8" s="178">
        <v>0</v>
      </c>
      <c r="Z8" s="179">
        <f t="shared" si="4"/>
        <v>0</v>
      </c>
      <c r="AA8" s="240"/>
      <c r="AB8" s="180">
        <f t="shared" si="5"/>
        <v>4700</v>
      </c>
      <c r="AC8" s="191"/>
      <c r="AE8" s="234"/>
      <c r="AF8" s="234"/>
      <c r="AL8" s="125"/>
    </row>
    <row r="9" spans="1:42" ht="15.75" customHeight="1" x14ac:dyDescent="0.2">
      <c r="A9" s="270">
        <v>184</v>
      </c>
      <c r="B9" s="134" t="s">
        <v>94</v>
      </c>
      <c r="C9" s="274">
        <v>45720</v>
      </c>
      <c r="D9" s="283" t="s">
        <v>249</v>
      </c>
      <c r="E9" s="275" t="s">
        <v>219</v>
      </c>
      <c r="F9" s="267">
        <v>5600</v>
      </c>
      <c r="G9" s="166">
        <v>2329.9990000000003</v>
      </c>
      <c r="H9" s="144" t="s">
        <v>232</v>
      </c>
      <c r="I9" s="144" t="s">
        <v>232</v>
      </c>
      <c r="J9" s="144" t="s">
        <v>232</v>
      </c>
      <c r="K9" s="144" t="s">
        <v>232</v>
      </c>
      <c r="L9" s="144" t="s">
        <v>232</v>
      </c>
      <c r="M9" s="260" t="s">
        <v>317</v>
      </c>
      <c r="N9" s="144" t="s">
        <v>232</v>
      </c>
      <c r="O9" s="185">
        <f t="shared" si="0"/>
        <v>0</v>
      </c>
      <c r="Q9" s="165">
        <f t="shared" si="1"/>
        <v>332.85700000000003</v>
      </c>
      <c r="R9" s="261">
        <f t="shared" si="2"/>
        <v>2329.9990000000003</v>
      </c>
      <c r="S9" s="262">
        <v>2270</v>
      </c>
      <c r="T9" s="262">
        <v>1000</v>
      </c>
      <c r="U9" s="168">
        <f t="shared" si="6"/>
        <v>665.71400000000006</v>
      </c>
      <c r="V9" s="177">
        <f>+' EXTRAS OP'!Q23</f>
        <v>800</v>
      </c>
      <c r="W9" s="190">
        <f t="shared" si="3"/>
        <v>7065.7129999999997</v>
      </c>
      <c r="X9" s="177">
        <v>604.45000000000005</v>
      </c>
      <c r="Y9" s="178">
        <v>0</v>
      </c>
      <c r="Z9" s="179">
        <f t="shared" si="4"/>
        <v>604.45000000000005</v>
      </c>
      <c r="AA9" s="240"/>
      <c r="AB9" s="180">
        <f t="shared" si="5"/>
        <v>6461.2629999999999</v>
      </c>
      <c r="AC9" s="191"/>
      <c r="AE9" s="234"/>
      <c r="AF9" s="234"/>
      <c r="AL9" s="125"/>
    </row>
    <row r="10" spans="1:42" ht="15.75" customHeight="1" x14ac:dyDescent="0.2">
      <c r="A10" s="270">
        <v>195</v>
      </c>
      <c r="B10" s="134" t="s">
        <v>94</v>
      </c>
      <c r="C10" s="274">
        <v>45789</v>
      </c>
      <c r="D10" s="283" t="s">
        <v>250</v>
      </c>
      <c r="E10" s="275" t="s">
        <v>218</v>
      </c>
      <c r="F10" s="267">
        <v>5600</v>
      </c>
      <c r="G10" s="166">
        <v>2329.9990000000003</v>
      </c>
      <c r="H10" s="144" t="s">
        <v>232</v>
      </c>
      <c r="I10" s="144" t="s">
        <v>232</v>
      </c>
      <c r="J10" s="144" t="s">
        <v>232</v>
      </c>
      <c r="K10" s="144" t="s">
        <v>232</v>
      </c>
      <c r="L10" s="260" t="s">
        <v>233</v>
      </c>
      <c r="M10" s="144" t="s">
        <v>232</v>
      </c>
      <c r="N10" s="144" t="s">
        <v>232</v>
      </c>
      <c r="O10" s="185">
        <f t="shared" si="0"/>
        <v>0</v>
      </c>
      <c r="Q10" s="165">
        <f t="shared" si="1"/>
        <v>332.85700000000003</v>
      </c>
      <c r="R10" s="261">
        <f t="shared" si="2"/>
        <v>2329.9990000000003</v>
      </c>
      <c r="S10" s="262">
        <v>2270</v>
      </c>
      <c r="T10" s="262">
        <v>1000</v>
      </c>
      <c r="U10" s="168">
        <f t="shared" si="6"/>
        <v>0</v>
      </c>
      <c r="V10" s="177">
        <f>+' EXTRAS OP'!Q24</f>
        <v>0</v>
      </c>
      <c r="W10" s="190">
        <f t="shared" si="3"/>
        <v>5599.9989999999998</v>
      </c>
      <c r="X10" s="177">
        <v>0</v>
      </c>
      <c r="Y10" s="178">
        <v>0</v>
      </c>
      <c r="Z10" s="179">
        <f t="shared" si="4"/>
        <v>0</v>
      </c>
      <c r="AA10" s="240"/>
      <c r="AB10" s="180">
        <f t="shared" si="5"/>
        <v>5599.9989999999998</v>
      </c>
      <c r="AC10" s="191"/>
      <c r="AE10" s="234"/>
      <c r="AF10" s="234"/>
      <c r="AL10" s="125"/>
    </row>
    <row r="11" spans="1:42" ht="15.75" customHeight="1" x14ac:dyDescent="0.2">
      <c r="A11" s="270">
        <v>186</v>
      </c>
      <c r="B11" s="271" t="s">
        <v>6</v>
      </c>
      <c r="C11" s="272">
        <v>45855</v>
      </c>
      <c r="D11" s="282" t="s">
        <v>272</v>
      </c>
      <c r="E11" s="273" t="s">
        <v>252</v>
      </c>
      <c r="F11" s="267">
        <v>4700</v>
      </c>
      <c r="G11" s="166">
        <v>2100</v>
      </c>
      <c r="H11" s="144" t="s">
        <v>232</v>
      </c>
      <c r="I11" s="144" t="s">
        <v>232</v>
      </c>
      <c r="J11" s="260" t="s">
        <v>233</v>
      </c>
      <c r="K11" s="144" t="s">
        <v>232</v>
      </c>
      <c r="L11" s="144" t="s">
        <v>232</v>
      </c>
      <c r="M11" s="144" t="s">
        <v>232</v>
      </c>
      <c r="N11" s="144" t="s">
        <v>232</v>
      </c>
      <c r="O11" s="185">
        <f t="shared" si="0"/>
        <v>0</v>
      </c>
      <c r="Q11" s="165">
        <f t="shared" si="1"/>
        <v>300</v>
      </c>
      <c r="R11" s="261">
        <f t="shared" si="2"/>
        <v>2100</v>
      </c>
      <c r="S11" s="262">
        <v>2000</v>
      </c>
      <c r="T11" s="262">
        <v>600</v>
      </c>
      <c r="U11" s="168">
        <f t="shared" si="6"/>
        <v>0</v>
      </c>
      <c r="V11" s="177">
        <f>+' EXTRAS OP'!Q25</f>
        <v>360</v>
      </c>
      <c r="W11" s="190">
        <f t="shared" si="3"/>
        <v>5060</v>
      </c>
      <c r="X11" s="177">
        <v>0</v>
      </c>
      <c r="Y11" s="178">
        <v>0</v>
      </c>
      <c r="Z11" s="179">
        <f t="shared" si="4"/>
        <v>0</v>
      </c>
      <c r="AA11" s="240"/>
      <c r="AB11" s="180">
        <f t="shared" si="5"/>
        <v>5060</v>
      </c>
      <c r="AC11" s="191"/>
      <c r="AE11" s="234"/>
      <c r="AF11" s="234"/>
      <c r="AL11" s="125"/>
    </row>
    <row r="12" spans="1:42" ht="15.75" customHeight="1" x14ac:dyDescent="0.2">
      <c r="A12" s="270" t="s">
        <v>215</v>
      </c>
      <c r="B12" s="134" t="s">
        <v>94</v>
      </c>
      <c r="C12" s="274">
        <v>45904</v>
      </c>
      <c r="D12" s="283"/>
      <c r="E12" s="275" t="s">
        <v>291</v>
      </c>
      <c r="F12" s="267">
        <v>2000</v>
      </c>
      <c r="G12" s="166">
        <v>2000</v>
      </c>
      <c r="H12" s="144" t="s">
        <v>232</v>
      </c>
      <c r="I12" s="144" t="s">
        <v>232</v>
      </c>
      <c r="J12" s="144" t="s">
        <v>231</v>
      </c>
      <c r="K12" s="260" t="s">
        <v>233</v>
      </c>
      <c r="L12" s="144" t="s">
        <v>232</v>
      </c>
      <c r="M12" s="144" t="s">
        <v>232</v>
      </c>
      <c r="N12" s="144" t="s">
        <v>232</v>
      </c>
      <c r="O12" s="185">
        <f t="shared" si="0"/>
        <v>1</v>
      </c>
      <c r="Q12" s="165">
        <f t="shared" si="1"/>
        <v>285.71428571428572</v>
      </c>
      <c r="R12" s="261">
        <f t="shared" si="2"/>
        <v>1714.2857142857142</v>
      </c>
      <c r="S12" s="262">
        <v>0</v>
      </c>
      <c r="T12" s="262">
        <v>0</v>
      </c>
      <c r="U12" s="168">
        <f t="shared" si="6"/>
        <v>0</v>
      </c>
      <c r="V12" s="177">
        <f>+' EXTRAS OP'!Q28</f>
        <v>2000</v>
      </c>
      <c r="W12" s="190">
        <f t="shared" si="3"/>
        <v>3714.2857142857142</v>
      </c>
      <c r="X12" s="177">
        <v>250.39</v>
      </c>
      <c r="Y12" s="178">
        <v>0</v>
      </c>
      <c r="Z12" s="179">
        <f t="shared" si="4"/>
        <v>250.39</v>
      </c>
      <c r="AA12" s="240"/>
      <c r="AB12" s="180">
        <f t="shared" si="5"/>
        <v>3463.8957142857143</v>
      </c>
      <c r="AC12" s="191"/>
      <c r="AE12" s="234"/>
      <c r="AF12" s="234"/>
      <c r="AL12" s="125"/>
    </row>
    <row r="13" spans="1:42" ht="15.75" customHeight="1" x14ac:dyDescent="0.2">
      <c r="A13" s="270">
        <v>186</v>
      </c>
      <c r="B13" s="271" t="s">
        <v>6</v>
      </c>
      <c r="C13" s="272">
        <v>45908</v>
      </c>
      <c r="D13" s="282" t="s">
        <v>272</v>
      </c>
      <c r="E13" s="273" t="s">
        <v>357</v>
      </c>
      <c r="F13" s="267">
        <v>4000</v>
      </c>
      <c r="G13" s="166">
        <v>2100</v>
      </c>
      <c r="H13" s="144" t="s">
        <v>231</v>
      </c>
      <c r="I13" s="144" t="s">
        <v>231</v>
      </c>
      <c r="J13" s="260" t="s">
        <v>231</v>
      </c>
      <c r="K13" s="144" t="s">
        <v>231</v>
      </c>
      <c r="L13" s="144" t="s">
        <v>232</v>
      </c>
      <c r="M13" s="144" t="s">
        <v>232</v>
      </c>
      <c r="N13" s="144" t="s">
        <v>232</v>
      </c>
      <c r="O13" s="185">
        <f t="shared" ref="O13:O15" si="7">COUNTIF(H13:N13,"F")</f>
        <v>4</v>
      </c>
      <c r="Q13" s="165">
        <f t="shared" ref="Q13:Q15" si="8">G13/7</f>
        <v>300</v>
      </c>
      <c r="R13" s="261">
        <f t="shared" ref="R13:R15" si="9">(G13/7*(7-O13))</f>
        <v>900</v>
      </c>
      <c r="S13" s="262">
        <v>600</v>
      </c>
      <c r="T13" s="262">
        <v>1300</v>
      </c>
      <c r="U13" s="168">
        <f t="shared" ref="U13:U15" si="10">COUNTIF(H13:N13,"D LAB")*(Q13*2)</f>
        <v>0</v>
      </c>
      <c r="V13" s="177">
        <f>+' EXTRAS OP'!Q27</f>
        <v>0</v>
      </c>
      <c r="W13" s="190">
        <f t="shared" ref="W13:W15" si="11">R13+S13+T13+U13+V13</f>
        <v>2800</v>
      </c>
      <c r="X13" s="177">
        <v>0</v>
      </c>
      <c r="Y13" s="178">
        <v>0</v>
      </c>
      <c r="Z13" s="179">
        <f t="shared" ref="Z13:Z15" si="12">X13+Y13</f>
        <v>0</v>
      </c>
      <c r="AA13" s="240"/>
      <c r="AB13" s="180">
        <f t="shared" ref="AB13:AB15" si="13">W13-Z13</f>
        <v>2800</v>
      </c>
      <c r="AC13" s="191"/>
      <c r="AE13" s="234"/>
      <c r="AF13" s="234"/>
      <c r="AL13" s="125"/>
    </row>
    <row r="14" spans="1:42" ht="15.75" customHeight="1" x14ac:dyDescent="0.2">
      <c r="A14" s="270">
        <v>186</v>
      </c>
      <c r="B14" s="271" t="s">
        <v>6</v>
      </c>
      <c r="C14" s="272">
        <v>45908</v>
      </c>
      <c r="D14" s="282" t="s">
        <v>272</v>
      </c>
      <c r="E14" s="273" t="s">
        <v>364</v>
      </c>
      <c r="F14" s="267">
        <v>4000</v>
      </c>
      <c r="G14" s="166">
        <v>2100</v>
      </c>
      <c r="H14" s="144" t="s">
        <v>231</v>
      </c>
      <c r="I14" s="144" t="s">
        <v>231</v>
      </c>
      <c r="J14" s="260" t="s">
        <v>231</v>
      </c>
      <c r="K14" s="144" t="s">
        <v>231</v>
      </c>
      <c r="L14" s="144" t="s">
        <v>232</v>
      </c>
      <c r="M14" s="144" t="s">
        <v>232</v>
      </c>
      <c r="N14" s="144" t="s">
        <v>232</v>
      </c>
      <c r="O14" s="185">
        <f t="shared" si="7"/>
        <v>4</v>
      </c>
      <c r="Q14" s="165">
        <f t="shared" si="8"/>
        <v>300</v>
      </c>
      <c r="R14" s="261">
        <f t="shared" si="9"/>
        <v>900</v>
      </c>
      <c r="S14" s="262">
        <v>600</v>
      </c>
      <c r="T14" s="262">
        <v>1300</v>
      </c>
      <c r="U14" s="168">
        <f t="shared" si="10"/>
        <v>0</v>
      </c>
      <c r="V14" s="177"/>
      <c r="W14" s="190">
        <f t="shared" si="11"/>
        <v>2800</v>
      </c>
      <c r="X14" s="177"/>
      <c r="Y14" s="178">
        <v>0</v>
      </c>
      <c r="Z14" s="179">
        <f t="shared" si="12"/>
        <v>0</v>
      </c>
      <c r="AA14" s="240"/>
      <c r="AB14" s="180">
        <f t="shared" si="13"/>
        <v>2800</v>
      </c>
      <c r="AC14" s="191"/>
      <c r="AE14" s="234"/>
      <c r="AF14" s="234"/>
      <c r="AL14" s="125"/>
    </row>
    <row r="15" spans="1:42" ht="15.75" customHeight="1" x14ac:dyDescent="0.2">
      <c r="A15" s="270" t="s">
        <v>215</v>
      </c>
      <c r="B15" s="134" t="s">
        <v>94</v>
      </c>
      <c r="C15" s="274">
        <v>45911</v>
      </c>
      <c r="D15" s="283" t="s">
        <v>362</v>
      </c>
      <c r="E15" s="275" t="s">
        <v>363</v>
      </c>
      <c r="F15" s="267">
        <v>2000</v>
      </c>
      <c r="G15" s="166">
        <v>2000</v>
      </c>
      <c r="H15" s="144" t="s">
        <v>231</v>
      </c>
      <c r="I15" s="144" t="s">
        <v>231</v>
      </c>
      <c r="J15" s="144" t="s">
        <v>231</v>
      </c>
      <c r="K15" s="144" t="s">
        <v>231</v>
      </c>
      <c r="L15" s="144" t="s">
        <v>231</v>
      </c>
      <c r="M15" s="144" t="s">
        <v>231</v>
      </c>
      <c r="N15" s="144" t="s">
        <v>231</v>
      </c>
      <c r="O15" s="185">
        <f t="shared" si="7"/>
        <v>7</v>
      </c>
      <c r="Q15" s="165">
        <f t="shared" si="8"/>
        <v>285.71428571428572</v>
      </c>
      <c r="R15" s="261">
        <f t="shared" si="9"/>
        <v>0</v>
      </c>
      <c r="S15" s="262">
        <v>0</v>
      </c>
      <c r="T15" s="262">
        <v>0</v>
      </c>
      <c r="U15" s="168">
        <f t="shared" si="10"/>
        <v>0</v>
      </c>
      <c r="V15" s="177"/>
      <c r="W15" s="190">
        <f t="shared" si="11"/>
        <v>0</v>
      </c>
      <c r="X15" s="177">
        <v>0</v>
      </c>
      <c r="Y15" s="178">
        <v>0</v>
      </c>
      <c r="Z15" s="179">
        <f t="shared" si="12"/>
        <v>0</v>
      </c>
      <c r="AA15" s="240"/>
      <c r="AB15" s="180">
        <f t="shared" si="13"/>
        <v>0</v>
      </c>
      <c r="AC15" s="191"/>
      <c r="AE15" s="234"/>
      <c r="AF15" s="234"/>
      <c r="AL15" s="125"/>
    </row>
    <row r="16" spans="1:42" ht="15.75" customHeight="1" x14ac:dyDescent="0.2">
      <c r="B16" s="239"/>
      <c r="C16" s="248"/>
      <c r="D16" s="248"/>
      <c r="J16" s="249"/>
      <c r="K16" s="249"/>
      <c r="L16" s="249"/>
      <c r="M16" s="250"/>
      <c r="N16" s="249"/>
      <c r="O16" s="251"/>
      <c r="P16" s="252"/>
      <c r="R16" s="253"/>
      <c r="S16" s="253"/>
      <c r="T16" s="253"/>
      <c r="U16" s="253"/>
      <c r="V16" s="253"/>
      <c r="W16" s="253"/>
      <c r="X16" s="253"/>
      <c r="Y16" s="253"/>
      <c r="Z16" s="253"/>
      <c r="AA16" s="240"/>
      <c r="AB16" s="253"/>
      <c r="AE16" s="234"/>
      <c r="AF16" s="234"/>
      <c r="AL16" s="125"/>
    </row>
    <row r="17" spans="2:28" ht="21" x14ac:dyDescent="0.35">
      <c r="B17" s="129"/>
      <c r="C17" s="129"/>
      <c r="D17" s="129"/>
      <c r="E17" s="254"/>
      <c r="F17" s="254"/>
      <c r="G17" s="254"/>
      <c r="I17" s="255"/>
      <c r="J17" s="256"/>
      <c r="K17" s="256"/>
      <c r="R17" s="277">
        <f>SUM(R5:R16)</f>
        <v>18804.303714285714</v>
      </c>
      <c r="S17" s="277">
        <f t="shared" ref="S17:W17" si="14">SUM(S5:S16)</f>
        <v>15710</v>
      </c>
      <c r="T17" s="277">
        <f t="shared" si="14"/>
        <v>8000</v>
      </c>
      <c r="U17" s="277">
        <f t="shared" si="14"/>
        <v>2331.4340000000002</v>
      </c>
      <c r="V17" s="277">
        <f t="shared" si="14"/>
        <v>4440</v>
      </c>
      <c r="W17" s="277">
        <f t="shared" si="14"/>
        <v>49285.737714285722</v>
      </c>
      <c r="X17" s="277">
        <f>SUM(X5:X16)</f>
        <v>1946.06</v>
      </c>
      <c r="Y17" s="277">
        <f t="shared" ref="Y17" si="15">SUM(Y5:Y16)</f>
        <v>0</v>
      </c>
      <c r="Z17" s="277">
        <f t="shared" ref="Z17" si="16">SUM(Z5:Z16)</f>
        <v>1946.06</v>
      </c>
      <c r="AA17" s="240"/>
      <c r="AB17" s="288">
        <f t="shared" ref="AB17" si="17">SUM(AB5:AB16)</f>
        <v>47339.677714285717</v>
      </c>
    </row>
    <row r="18" spans="2:28" ht="21" x14ac:dyDescent="0.35">
      <c r="B18" s="129"/>
      <c r="C18" s="129"/>
      <c r="D18" s="129"/>
      <c r="E18" s="254"/>
      <c r="F18" s="254"/>
      <c r="G18" s="254"/>
      <c r="I18" s="255"/>
      <c r="J18" s="256"/>
      <c r="K18" s="256"/>
      <c r="AA18" s="240"/>
      <c r="AB18" s="288">
        <f>+'NOMINA BARRIDO-MTTO CLARIOS'!AB26</f>
        <v>105918.80285714286</v>
      </c>
    </row>
    <row r="19" spans="2:28" ht="21" x14ac:dyDescent="0.35">
      <c r="B19" s="129"/>
      <c r="C19" s="129"/>
      <c r="D19" s="129"/>
      <c r="E19" s="254"/>
      <c r="F19" s="254"/>
      <c r="G19" s="254"/>
      <c r="I19" s="255"/>
      <c r="J19" s="256"/>
      <c r="K19" s="256"/>
      <c r="AA19" s="240"/>
      <c r="AB19" s="288">
        <f>+'NOMINA BARRIDO-MTTO CLARIOS'!AB38</f>
        <v>22443.684285714284</v>
      </c>
    </row>
    <row r="20" spans="2:28" x14ac:dyDescent="0.2">
      <c r="B20" s="129"/>
      <c r="C20" s="129"/>
      <c r="D20" s="129"/>
      <c r="E20" s="254"/>
      <c r="F20" s="254"/>
      <c r="G20" s="254"/>
      <c r="I20" s="255"/>
      <c r="J20" s="256"/>
      <c r="K20" s="256"/>
      <c r="AA20" s="240"/>
      <c r="AB20" s="390">
        <f>SUM(AB17:AB19)</f>
        <v>175702.16485714287</v>
      </c>
    </row>
    <row r="21" spans="2:28" x14ac:dyDescent="0.2">
      <c r="B21" s="129"/>
      <c r="C21" s="129"/>
      <c r="D21" s="129"/>
      <c r="E21" s="254"/>
      <c r="F21" s="254"/>
      <c r="G21" s="254"/>
      <c r="I21" s="255"/>
      <c r="J21" s="256"/>
      <c r="K21" s="256"/>
      <c r="AA21" s="240"/>
      <c r="AB21" s="125">
        <v>4031.19</v>
      </c>
    </row>
    <row r="22" spans="2:28" x14ac:dyDescent="0.2">
      <c r="AB22" s="277">
        <f>+AB20+AB21</f>
        <v>179733.35485714287</v>
      </c>
    </row>
  </sheetData>
  <mergeCells count="3">
    <mergeCell ref="X3:Z3"/>
    <mergeCell ref="F1:O1"/>
    <mergeCell ref="R3:W3"/>
  </mergeCells>
  <conditionalFormatting sqref="B17:D21">
    <cfRule type="duplicateValues" dxfId="43" priority="130"/>
  </conditionalFormatting>
  <conditionalFormatting sqref="F1">
    <cfRule type="containsText" dxfId="42" priority="40" operator="containsText" text="D LAB">
      <formula>NOT(ISERROR(SEARCH("D LAB",F1)))</formula>
    </cfRule>
  </conditionalFormatting>
  <conditionalFormatting sqref="H3:N3 H4:O15">
    <cfRule type="containsText" dxfId="41" priority="21" operator="containsText" text="D LAB">
      <formula>NOT(ISERROR(SEARCH("D LAB",H3)))</formula>
    </cfRule>
  </conditionalFormatting>
  <conditionalFormatting sqref="H5:O15">
    <cfRule type="containsText" dxfId="40" priority="41" operator="containsText" text="DE">
      <formula>NOT(ISERROR(SEARCH("DE",H5)))</formula>
    </cfRule>
    <cfRule type="containsText" dxfId="39" priority="42" operator="containsText" text="DL ">
      <formula>NOT(ISERROR(SEARCH("DL ",H5)))</formula>
    </cfRule>
    <cfRule type="containsText" dxfId="38" priority="43" operator="containsText" text="DLD">
      <formula>NOT(ISERROR(SEARCH("DLD",H5)))</formula>
    </cfRule>
    <cfRule type="containsText" dxfId="37" priority="44" operator="containsText" text="2T">
      <formula>NOT(ISERROR(SEARCH("2T",H5)))</formula>
    </cfRule>
    <cfRule type="containsText" dxfId="36" priority="45" operator="containsText" text="F">
      <formula>NOT(ISERROR(SEARCH("F",H5)))</formula>
    </cfRule>
  </conditionalFormatting>
  <conditionalFormatting sqref="Q4:Y4">
    <cfRule type="containsText" dxfId="35" priority="1" operator="containsText" text="D LAB">
      <formula>NOT(ISERROR(SEARCH("D LAB",Q4)))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36B6-0EF4-4019-8C8D-7E9ED0C96217}">
  <dimension ref="A1:Q43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20" sqref="I20"/>
    </sheetView>
  </sheetViews>
  <sheetFormatPr baseColWidth="10" defaultRowHeight="12" x14ac:dyDescent="0.2"/>
  <cols>
    <col min="1" max="1" width="6.85546875" style="125" customWidth="1"/>
    <col min="2" max="2" width="33.140625" style="125" customWidth="1"/>
    <col min="3" max="3" width="15.5703125" style="125" customWidth="1"/>
    <col min="4" max="4" width="14.5703125" style="125" customWidth="1"/>
    <col min="5" max="5" width="12.85546875" style="125" bestFit="1" customWidth="1"/>
    <col min="6" max="6" width="13" style="125" bestFit="1" customWidth="1"/>
    <col min="7" max="7" width="12.85546875" style="125" bestFit="1" customWidth="1"/>
    <col min="8" max="8" width="14.85546875" style="125" customWidth="1"/>
    <col min="9" max="9" width="12.7109375" style="125" customWidth="1"/>
    <col min="10" max="10" width="13.42578125" style="125" customWidth="1"/>
    <col min="11" max="11" width="12.85546875" style="125" bestFit="1" customWidth="1"/>
    <col min="12" max="12" width="13" style="125" bestFit="1" customWidth="1"/>
    <col min="13" max="13" width="16.140625" style="125" customWidth="1"/>
    <col min="14" max="15" width="15.42578125" style="125" customWidth="1"/>
    <col min="16" max="16" width="19.42578125" style="125" customWidth="1"/>
    <col min="17" max="17" width="12" style="125" bestFit="1" customWidth="1"/>
    <col min="18" max="16384" width="11.42578125" style="125"/>
  </cols>
  <sheetData>
    <row r="1" spans="1:16" x14ac:dyDescent="0.2">
      <c r="C1" s="345" t="s">
        <v>349</v>
      </c>
      <c r="D1" s="345"/>
      <c r="E1" s="345" t="s">
        <v>350</v>
      </c>
      <c r="F1" s="345"/>
      <c r="G1" s="345" t="s">
        <v>351</v>
      </c>
      <c r="H1" s="345"/>
      <c r="I1" s="345" t="s">
        <v>348</v>
      </c>
      <c r="J1" s="345"/>
      <c r="K1" s="345" t="s">
        <v>352</v>
      </c>
      <c r="L1" s="345"/>
      <c r="M1" s="345" t="s">
        <v>353</v>
      </c>
      <c r="N1" s="345"/>
      <c r="O1" s="345" t="s">
        <v>354</v>
      </c>
      <c r="P1" s="345"/>
    </row>
    <row r="2" spans="1:16" x14ac:dyDescent="0.2">
      <c r="B2" s="314" t="s">
        <v>47</v>
      </c>
      <c r="C2" s="342">
        <v>45904</v>
      </c>
      <c r="D2" s="342"/>
      <c r="E2" s="342">
        <v>45905</v>
      </c>
      <c r="F2" s="342"/>
      <c r="G2" s="342">
        <v>45906</v>
      </c>
      <c r="H2" s="342"/>
      <c r="I2" s="342">
        <v>45907</v>
      </c>
      <c r="J2" s="342"/>
      <c r="K2" s="342">
        <v>45908</v>
      </c>
      <c r="L2" s="342"/>
      <c r="M2" s="342">
        <v>45909</v>
      </c>
      <c r="N2" s="342"/>
      <c r="O2" s="342">
        <v>45910</v>
      </c>
      <c r="P2" s="342"/>
    </row>
    <row r="3" spans="1:16" ht="12.75" thickBot="1" x14ac:dyDescent="0.25">
      <c r="B3" s="315"/>
      <c r="C3" s="289" t="s">
        <v>346</v>
      </c>
      <c r="D3" s="289" t="s">
        <v>347</v>
      </c>
      <c r="E3" s="289" t="s">
        <v>346</v>
      </c>
      <c r="F3" s="289" t="s">
        <v>347</v>
      </c>
      <c r="G3" s="289" t="s">
        <v>346</v>
      </c>
      <c r="H3" s="289" t="s">
        <v>347</v>
      </c>
      <c r="I3" s="289" t="s">
        <v>346</v>
      </c>
      <c r="J3" s="289" t="s">
        <v>347</v>
      </c>
      <c r="K3" s="289" t="s">
        <v>346</v>
      </c>
      <c r="L3" s="289" t="s">
        <v>347</v>
      </c>
      <c r="M3" s="289" t="s">
        <v>346</v>
      </c>
      <c r="N3" s="289" t="s">
        <v>347</v>
      </c>
      <c r="O3" s="289" t="s">
        <v>346</v>
      </c>
      <c r="P3" s="289" t="s">
        <v>347</v>
      </c>
    </row>
    <row r="4" spans="1:16" x14ac:dyDescent="0.2">
      <c r="A4" s="125">
        <v>120</v>
      </c>
      <c r="B4" s="258" t="s">
        <v>265</v>
      </c>
      <c r="C4" s="299">
        <v>45904.287361111114</v>
      </c>
      <c r="D4" s="316">
        <v>45904.816620370373</v>
      </c>
      <c r="E4" s="299">
        <v>45905.29488425926</v>
      </c>
      <c r="F4" s="317">
        <v>45905.756979166668</v>
      </c>
      <c r="G4" s="299">
        <v>45906.273668981485</v>
      </c>
      <c r="H4" s="318"/>
      <c r="I4" s="338" t="s">
        <v>47</v>
      </c>
      <c r="J4" s="339"/>
      <c r="K4" s="299">
        <v>45908.248240740744</v>
      </c>
      <c r="L4" s="317">
        <v>45908.749606481484</v>
      </c>
      <c r="M4" s="299">
        <v>45909.280972222223</v>
      </c>
      <c r="N4" s="299">
        <v>45909.750937500001</v>
      </c>
      <c r="O4" s="290">
        <v>45910.298587962963</v>
      </c>
      <c r="P4" s="291">
        <v>45910.7502662037</v>
      </c>
    </row>
    <row r="5" spans="1:16" x14ac:dyDescent="0.2">
      <c r="A5" s="125">
        <v>139</v>
      </c>
      <c r="B5" s="294" t="s">
        <v>222</v>
      </c>
      <c r="C5" s="299">
        <v>45904.289641203701</v>
      </c>
      <c r="D5" s="319"/>
      <c r="E5" s="299">
        <v>45905.297488425924</v>
      </c>
      <c r="F5" s="317">
        <v>45905.815925925926</v>
      </c>
      <c r="G5" s="299">
        <v>45906.28638888889</v>
      </c>
      <c r="H5" s="317">
        <v>45906.836851851855</v>
      </c>
      <c r="I5" s="299">
        <v>45907.323009259257</v>
      </c>
      <c r="J5" s="317">
        <v>45907.990624999999</v>
      </c>
      <c r="K5" s="313">
        <v>45908.274930555555</v>
      </c>
      <c r="L5" s="297"/>
      <c r="M5" s="299">
        <v>45909.281539351854</v>
      </c>
      <c r="N5" s="299"/>
      <c r="O5" s="290">
        <v>45910.294548611113</v>
      </c>
      <c r="P5" s="291">
        <v>45910.835277777776</v>
      </c>
    </row>
    <row r="6" spans="1:16" x14ac:dyDescent="0.2">
      <c r="A6" s="125">
        <v>15</v>
      </c>
      <c r="B6" s="298" t="s">
        <v>221</v>
      </c>
      <c r="C6" s="299">
        <v>45904.300208333334</v>
      </c>
      <c r="D6" s="320">
        <v>45904.820324074077</v>
      </c>
      <c r="E6" s="299">
        <v>45905.297835648147</v>
      </c>
      <c r="F6" s="317">
        <v>45905.759386574071</v>
      </c>
      <c r="G6" s="299">
        <v>45906.2968287037</v>
      </c>
      <c r="H6" s="317">
        <v>45906.879502314812</v>
      </c>
      <c r="I6" s="313">
        <v>45907.307152777779</v>
      </c>
      <c r="J6" s="297">
        <v>45907.594293981485</v>
      </c>
      <c r="K6" s="299">
        <v>45908.29482638889</v>
      </c>
      <c r="L6" s="317">
        <v>45908.785393518519</v>
      </c>
      <c r="M6" s="299">
        <v>45909.32335648148</v>
      </c>
      <c r="N6" s="299">
        <v>45909.854131944441</v>
      </c>
      <c r="O6" s="290">
        <v>45910.303726851853</v>
      </c>
      <c r="P6" s="291">
        <v>45910.810486111113</v>
      </c>
    </row>
    <row r="7" spans="1:16" x14ac:dyDescent="0.2">
      <c r="A7" s="125">
        <v>180</v>
      </c>
      <c r="B7" s="259" t="s">
        <v>220</v>
      </c>
      <c r="C7" s="299">
        <v>45904.299490740741</v>
      </c>
      <c r="D7" s="316">
        <v>45904.749386574076</v>
      </c>
      <c r="E7" s="299">
        <v>45905.291932870372</v>
      </c>
      <c r="F7" s="317">
        <v>45905.775949074072</v>
      </c>
      <c r="G7" s="299">
        <v>45906.299074074072</v>
      </c>
      <c r="H7" s="317">
        <v>45906.542141203703</v>
      </c>
      <c r="I7" s="338" t="s">
        <v>47</v>
      </c>
      <c r="J7" s="339"/>
      <c r="K7" s="299">
        <v>45908.297060185185</v>
      </c>
      <c r="L7" s="317">
        <v>45908.749548611115</v>
      </c>
      <c r="M7" s="299">
        <v>45909.294571759259</v>
      </c>
      <c r="N7" s="299">
        <v>45909.751782407409</v>
      </c>
      <c r="O7" s="290">
        <v>45910.300659722219</v>
      </c>
      <c r="P7" s="291">
        <v>45910.750358796293</v>
      </c>
    </row>
    <row r="8" spans="1:16" x14ac:dyDescent="0.2">
      <c r="A8" s="125">
        <v>184</v>
      </c>
      <c r="B8" s="294" t="s">
        <v>219</v>
      </c>
      <c r="C8" s="299">
        <v>45904.293680555558</v>
      </c>
      <c r="D8" s="316">
        <v>45904.815578703703</v>
      </c>
      <c r="E8" s="299">
        <v>45905.297673611109</v>
      </c>
      <c r="F8" s="317">
        <v>45905.816064814811</v>
      </c>
      <c r="G8" s="299">
        <v>45906.288287037038</v>
      </c>
      <c r="H8" s="317">
        <v>45906.882256944446</v>
      </c>
      <c r="I8" s="299">
        <v>45907.284513888888</v>
      </c>
      <c r="J8" s="318"/>
      <c r="K8" s="299">
        <v>45908.283182870371</v>
      </c>
      <c r="L8" s="321"/>
      <c r="M8" s="313">
        <v>45909.270231481481</v>
      </c>
      <c r="N8" s="313">
        <v>45909.7893287037</v>
      </c>
      <c r="O8" s="290">
        <v>45910.289467592593</v>
      </c>
      <c r="P8" s="291">
        <v>45910.812719907408</v>
      </c>
    </row>
    <row r="9" spans="1:16" x14ac:dyDescent="0.2">
      <c r="A9" s="125">
        <v>195</v>
      </c>
      <c r="B9" s="294" t="s">
        <v>218</v>
      </c>
      <c r="C9" s="299">
        <v>45904.287557870368</v>
      </c>
      <c r="D9" s="316">
        <v>45904.791527777779</v>
      </c>
      <c r="E9" s="322"/>
      <c r="F9" s="321"/>
      <c r="G9" s="299">
        <v>45906.301631944443</v>
      </c>
      <c r="H9" s="317"/>
      <c r="I9" s="299">
        <v>45907.296099537038</v>
      </c>
      <c r="J9" s="317"/>
      <c r="K9" s="338" t="s">
        <v>47</v>
      </c>
      <c r="L9" s="339"/>
      <c r="M9" s="299">
        <v>45909.292662037034</v>
      </c>
      <c r="N9" s="299">
        <v>45909.796932870369</v>
      </c>
      <c r="O9" s="290">
        <v>45910.294918981483</v>
      </c>
      <c r="P9" s="291">
        <v>45910.76358796296</v>
      </c>
    </row>
    <row r="10" spans="1:16" x14ac:dyDescent="0.2">
      <c r="A10" s="125">
        <v>186</v>
      </c>
      <c r="B10" s="300" t="s">
        <v>252</v>
      </c>
      <c r="C10" s="299">
        <v>45904.296817129631</v>
      </c>
      <c r="D10" s="316">
        <v>45904.819120370368</v>
      </c>
      <c r="E10" s="299">
        <v>45905.296307870369</v>
      </c>
      <c r="F10" s="317">
        <v>45905.772766203707</v>
      </c>
      <c r="G10" s="338" t="s">
        <v>47</v>
      </c>
      <c r="H10" s="339"/>
      <c r="I10" s="299">
        <v>45907.603159722225</v>
      </c>
      <c r="J10" s="317">
        <v>45907.990428240744</v>
      </c>
      <c r="K10" s="299">
        <v>45908.275196759256</v>
      </c>
      <c r="L10" s="317">
        <v>45908.777650462966</v>
      </c>
      <c r="M10" s="299">
        <v>45909.285856481481</v>
      </c>
      <c r="N10" s="299">
        <v>45909.803148148145</v>
      </c>
      <c r="O10" s="290">
        <v>45910.300324074073</v>
      </c>
      <c r="P10" s="291">
        <v>45910.754432870373</v>
      </c>
    </row>
    <row r="11" spans="1:16" ht="15" customHeight="1" x14ac:dyDescent="0.2">
      <c r="A11" s="125">
        <v>207</v>
      </c>
      <c r="B11" s="301" t="s">
        <v>291</v>
      </c>
      <c r="C11" s="299"/>
      <c r="D11" s="316"/>
      <c r="E11" s="299">
        <v>45905.807303240741</v>
      </c>
      <c r="F11" s="317"/>
      <c r="G11" s="340" t="s">
        <v>168</v>
      </c>
      <c r="H11" s="341"/>
      <c r="I11" s="338" t="s">
        <v>47</v>
      </c>
      <c r="J11" s="339"/>
      <c r="K11" s="299">
        <v>45908.294918981483</v>
      </c>
      <c r="L11" s="317">
        <v>45908.785717592589</v>
      </c>
      <c r="M11" s="299">
        <v>45909.323807870373</v>
      </c>
      <c r="N11" s="299"/>
      <c r="O11" s="290">
        <v>45910.304097222222</v>
      </c>
      <c r="P11" s="291">
        <v>45910.810706018521</v>
      </c>
    </row>
    <row r="12" spans="1:16" ht="15" customHeight="1" x14ac:dyDescent="0.2">
      <c r="B12" s="259" t="s">
        <v>357</v>
      </c>
      <c r="C12" s="343" t="s">
        <v>168</v>
      </c>
      <c r="D12" s="344"/>
      <c r="E12" s="343" t="s">
        <v>168</v>
      </c>
      <c r="F12" s="344"/>
      <c r="G12" s="343" t="s">
        <v>168</v>
      </c>
      <c r="H12" s="344"/>
      <c r="I12" s="343" t="s">
        <v>168</v>
      </c>
      <c r="J12" s="344"/>
      <c r="K12" s="290"/>
      <c r="L12" s="291"/>
      <c r="M12" s="296"/>
      <c r="N12" s="290"/>
      <c r="O12" s="290"/>
      <c r="P12" s="291"/>
    </row>
    <row r="13" spans="1:16" ht="15" customHeight="1" x14ac:dyDescent="0.2">
      <c r="B13" s="259" t="s">
        <v>364</v>
      </c>
      <c r="C13" s="343" t="s">
        <v>168</v>
      </c>
      <c r="D13" s="344"/>
      <c r="E13" s="343" t="s">
        <v>168</v>
      </c>
      <c r="F13" s="344"/>
      <c r="G13" s="343" t="s">
        <v>168</v>
      </c>
      <c r="H13" s="344"/>
      <c r="I13" s="343" t="s">
        <v>168</v>
      </c>
      <c r="J13" s="344"/>
      <c r="K13" s="290"/>
      <c r="L13" s="291"/>
      <c r="M13" s="296"/>
      <c r="N13" s="290"/>
      <c r="O13" s="290"/>
      <c r="P13" s="291"/>
    </row>
    <row r="16" spans="1:16" x14ac:dyDescent="0.2">
      <c r="C16" s="302"/>
      <c r="D16" s="240"/>
    </row>
    <row r="18" spans="2:17" ht="12.75" thickBot="1" x14ac:dyDescent="0.25">
      <c r="C18" s="125" t="s">
        <v>356</v>
      </c>
      <c r="D18" s="125" t="s">
        <v>266</v>
      </c>
      <c r="E18" s="125" t="s">
        <v>356</v>
      </c>
      <c r="F18" s="125" t="s">
        <v>266</v>
      </c>
      <c r="G18" s="125" t="s">
        <v>356</v>
      </c>
      <c r="H18" s="125" t="s">
        <v>266</v>
      </c>
      <c r="I18" s="125" t="s">
        <v>356</v>
      </c>
      <c r="J18" s="125" t="s">
        <v>266</v>
      </c>
      <c r="K18" s="125" t="s">
        <v>356</v>
      </c>
      <c r="L18" s="125" t="s">
        <v>266</v>
      </c>
      <c r="M18" s="125" t="s">
        <v>356</v>
      </c>
      <c r="N18" s="125" t="s">
        <v>266</v>
      </c>
    </row>
    <row r="19" spans="2:17" ht="15" customHeight="1" x14ac:dyDescent="0.2">
      <c r="B19" s="258" t="s">
        <v>7</v>
      </c>
      <c r="C19" s="303">
        <v>1</v>
      </c>
      <c r="D19" s="304">
        <f>60*C19</f>
        <v>60</v>
      </c>
      <c r="E19" s="290"/>
      <c r="F19" s="291"/>
      <c r="G19" s="303">
        <v>1</v>
      </c>
      <c r="H19" s="304">
        <f>60*G19</f>
        <v>60</v>
      </c>
      <c r="I19" s="305"/>
      <c r="J19" s="304">
        <f t="shared" ref="J19" si="0">60*I19</f>
        <v>0</v>
      </c>
      <c r="K19" s="303"/>
      <c r="L19" s="304">
        <f t="shared" ref="L19" si="1">60*K19</f>
        <v>0</v>
      </c>
      <c r="M19" s="310"/>
      <c r="N19" s="304">
        <f t="shared" ref="N19" si="2">60*M19</f>
        <v>0</v>
      </c>
      <c r="O19" s="293"/>
      <c r="P19" s="292"/>
      <c r="Q19" s="306">
        <f>P19+N19+L19+J19+H19+F19+D19</f>
        <v>120</v>
      </c>
    </row>
    <row r="20" spans="2:17" ht="15" customHeight="1" x14ac:dyDescent="0.2">
      <c r="B20" s="294" t="s">
        <v>222</v>
      </c>
      <c r="C20" s="290"/>
      <c r="D20" s="295"/>
      <c r="E20" s="290"/>
      <c r="F20" s="291"/>
      <c r="G20" s="303"/>
      <c r="H20" s="304">
        <f t="shared" ref="H20" si="3">60*G20</f>
        <v>0</v>
      </c>
      <c r="I20" s="309">
        <v>5</v>
      </c>
      <c r="J20" s="304">
        <f>I20*80</f>
        <v>400</v>
      </c>
      <c r="K20" s="303">
        <v>8</v>
      </c>
      <c r="L20" s="304">
        <f>K20*80</f>
        <v>640</v>
      </c>
      <c r="M20" s="310"/>
      <c r="N20" s="304">
        <f>M20*80</f>
        <v>0</v>
      </c>
      <c r="O20" s="293"/>
      <c r="P20" s="292"/>
      <c r="Q20" s="306">
        <f t="shared" ref="Q20:Q22" si="4">P20+N20+L20+J20+H20+F20+D20</f>
        <v>1040</v>
      </c>
    </row>
    <row r="21" spans="2:17" ht="15" customHeight="1" x14ac:dyDescent="0.2">
      <c r="B21" s="259" t="s">
        <v>221</v>
      </c>
      <c r="C21" s="303">
        <v>1</v>
      </c>
      <c r="D21" s="304">
        <f t="shared" ref="D21" si="5">60*C21</f>
        <v>60</v>
      </c>
      <c r="E21" s="290"/>
      <c r="F21" s="291"/>
      <c r="G21" s="303">
        <v>1</v>
      </c>
      <c r="H21" s="304">
        <f>60*G21</f>
        <v>60</v>
      </c>
      <c r="I21" s="309"/>
      <c r="J21" s="304">
        <f t="shared" ref="J21:J24" si="6">60*I21</f>
        <v>0</v>
      </c>
      <c r="K21" s="290"/>
      <c r="L21" s="304">
        <f t="shared" ref="L21:L23" si="7">60*K21</f>
        <v>0</v>
      </c>
      <c r="M21" s="311"/>
      <c r="N21" s="304">
        <f t="shared" ref="N21:N22" si="8">60*M21</f>
        <v>0</v>
      </c>
      <c r="O21" s="290"/>
      <c r="P21" s="291"/>
      <c r="Q21" s="306">
        <f t="shared" si="4"/>
        <v>120</v>
      </c>
    </row>
    <row r="22" spans="2:17" ht="15" customHeight="1" x14ac:dyDescent="0.2">
      <c r="B22" s="259" t="s">
        <v>220</v>
      </c>
      <c r="C22" s="296"/>
      <c r="D22" s="304">
        <f>60*C22</f>
        <v>0</v>
      </c>
      <c r="E22" s="290"/>
      <c r="F22" s="291"/>
      <c r="G22" s="307"/>
      <c r="H22" s="304">
        <f>60*G22</f>
        <v>0</v>
      </c>
      <c r="I22" s="309"/>
      <c r="J22" s="304">
        <f t="shared" si="6"/>
        <v>0</v>
      </c>
      <c r="K22" s="290"/>
      <c r="L22" s="304">
        <f t="shared" si="7"/>
        <v>0</v>
      </c>
      <c r="M22" s="310"/>
      <c r="N22" s="304">
        <f t="shared" si="8"/>
        <v>0</v>
      </c>
      <c r="O22" s="290"/>
      <c r="P22" s="291"/>
      <c r="Q22" s="306">
        <f t="shared" si="4"/>
        <v>0</v>
      </c>
    </row>
    <row r="23" spans="2:17" ht="15" customHeight="1" x14ac:dyDescent="0.2">
      <c r="B23" s="294" t="s">
        <v>219</v>
      </c>
      <c r="C23" s="303">
        <v>1</v>
      </c>
      <c r="D23" s="304">
        <f>80*C23</f>
        <v>80</v>
      </c>
      <c r="E23" s="290"/>
      <c r="F23" s="291"/>
      <c r="G23" s="303">
        <v>1</v>
      </c>
      <c r="H23" s="304">
        <f>80*G23</f>
        <v>80</v>
      </c>
      <c r="I23" s="309"/>
      <c r="J23" s="304">
        <f t="shared" si="6"/>
        <v>0</v>
      </c>
      <c r="K23" s="290"/>
      <c r="L23" s="304">
        <f t="shared" si="7"/>
        <v>0</v>
      </c>
      <c r="M23" s="303">
        <v>8</v>
      </c>
      <c r="N23" s="304">
        <f>M23*80</f>
        <v>640</v>
      </c>
      <c r="O23" s="290"/>
      <c r="P23" s="291"/>
      <c r="Q23" s="306">
        <f>P23+N23+L23+J23+H23+F23+D23</f>
        <v>800</v>
      </c>
    </row>
    <row r="24" spans="2:17" ht="15" customHeight="1" x14ac:dyDescent="0.2">
      <c r="B24" s="294" t="s">
        <v>218</v>
      </c>
      <c r="C24" s="290"/>
      <c r="D24" s="304">
        <f>80*C24</f>
        <v>0</v>
      </c>
      <c r="E24" s="290"/>
      <c r="F24" s="291"/>
      <c r="G24" s="303"/>
      <c r="H24" s="304">
        <f>80*G24</f>
        <v>0</v>
      </c>
      <c r="I24" s="309"/>
      <c r="J24" s="304">
        <f t="shared" si="6"/>
        <v>0</v>
      </c>
      <c r="K24" s="293"/>
      <c r="L24" s="304">
        <f>K24*80</f>
        <v>0</v>
      </c>
      <c r="M24" s="310"/>
      <c r="N24" s="304">
        <f>M24*80</f>
        <v>0</v>
      </c>
      <c r="O24" s="290"/>
      <c r="P24" s="291"/>
      <c r="Q24" s="306">
        <f t="shared" ref="Q24:Q25" si="9">P24+N24+L24+J24+H24+F24+D24</f>
        <v>0</v>
      </c>
    </row>
    <row r="25" spans="2:17" ht="15.75" customHeight="1" thickBot="1" x14ac:dyDescent="0.25">
      <c r="B25" s="278" t="s">
        <v>252</v>
      </c>
      <c r="C25" s="303">
        <v>1</v>
      </c>
      <c r="D25" s="304">
        <f t="shared" ref="D25" si="10">60*C25</f>
        <v>60</v>
      </c>
      <c r="E25" s="290"/>
      <c r="F25" s="291"/>
      <c r="G25" s="303"/>
      <c r="H25" s="304">
        <f t="shared" ref="H25:N25" si="11">60*G25</f>
        <v>0</v>
      </c>
      <c r="I25" s="309">
        <v>5</v>
      </c>
      <c r="J25" s="304">
        <f t="shared" si="11"/>
        <v>300</v>
      </c>
      <c r="K25" s="290"/>
      <c r="L25" s="304">
        <f t="shared" si="11"/>
        <v>0</v>
      </c>
      <c r="M25" s="311"/>
      <c r="N25" s="304">
        <f t="shared" si="11"/>
        <v>0</v>
      </c>
      <c r="O25" s="290"/>
      <c r="P25" s="291"/>
      <c r="Q25" s="306">
        <f t="shared" si="9"/>
        <v>360</v>
      </c>
    </row>
    <row r="27" spans="2:17" x14ac:dyDescent="0.2">
      <c r="C27" s="337"/>
      <c r="D27" s="337"/>
      <c r="E27" s="337"/>
      <c r="F27" s="337"/>
      <c r="G27" s="337"/>
      <c r="H27" s="337"/>
      <c r="I27" s="337"/>
    </row>
    <row r="28" spans="2:17" ht="15" customHeight="1" x14ac:dyDescent="0.2">
      <c r="B28" s="294" t="s">
        <v>264</v>
      </c>
      <c r="C28" s="329"/>
      <c r="D28" s="330"/>
      <c r="E28" s="331"/>
      <c r="F28" s="332"/>
      <c r="G28" s="333">
        <v>500</v>
      </c>
      <c r="H28" s="334"/>
      <c r="I28" s="335"/>
      <c r="J28" s="336"/>
      <c r="K28" s="329">
        <v>500</v>
      </c>
      <c r="L28" s="330"/>
      <c r="M28" s="333">
        <v>0</v>
      </c>
      <c r="N28" s="334"/>
      <c r="O28" s="329">
        <v>1000</v>
      </c>
      <c r="P28" s="330"/>
      <c r="Q28" s="308">
        <f>SUM(C28:P28)</f>
        <v>2000</v>
      </c>
    </row>
    <row r="34" spans="2:3" x14ac:dyDescent="0.2">
      <c r="B34" s="302">
        <v>45904.299490740741</v>
      </c>
      <c r="C34" s="240">
        <f t="shared" ref="C34:C41" si="12">MIN(B34)</f>
        <v>45904.299490740741</v>
      </c>
    </row>
    <row r="35" spans="2:3" x14ac:dyDescent="0.2">
      <c r="B35" s="302">
        <v>45904.749386574076</v>
      </c>
      <c r="C35" s="240">
        <f t="shared" si="12"/>
        <v>45904.749386574076</v>
      </c>
    </row>
    <row r="36" spans="2:3" x14ac:dyDescent="0.2">
      <c r="B36" s="302">
        <v>45905.291932870372</v>
      </c>
      <c r="C36" s="240">
        <f t="shared" si="12"/>
        <v>45905.291932870372</v>
      </c>
    </row>
    <row r="37" spans="2:3" x14ac:dyDescent="0.2">
      <c r="B37" s="302">
        <v>45905.775949074072</v>
      </c>
      <c r="C37" s="240">
        <f t="shared" si="12"/>
        <v>45905.775949074072</v>
      </c>
    </row>
    <row r="38" spans="2:3" x14ac:dyDescent="0.2">
      <c r="B38" s="302">
        <v>45906.299074074072</v>
      </c>
      <c r="C38" s="240">
        <f t="shared" si="12"/>
        <v>45906.299074074072</v>
      </c>
    </row>
    <row r="39" spans="2:3" x14ac:dyDescent="0.2">
      <c r="B39" s="302">
        <v>45906.299108796295</v>
      </c>
      <c r="C39" s="240">
        <f t="shared" si="12"/>
        <v>45906.299108796295</v>
      </c>
    </row>
    <row r="40" spans="2:3" x14ac:dyDescent="0.2">
      <c r="B40" s="302">
        <v>45906.542141203703</v>
      </c>
      <c r="C40" s="240">
        <f t="shared" si="12"/>
        <v>45906.542141203703</v>
      </c>
    </row>
    <row r="41" spans="2:3" x14ac:dyDescent="0.2">
      <c r="B41" s="302">
        <v>45908.297060185185</v>
      </c>
      <c r="C41" s="240">
        <f t="shared" si="12"/>
        <v>45908.297060185185</v>
      </c>
    </row>
    <row r="42" spans="2:3" x14ac:dyDescent="0.2">
      <c r="B42" s="302">
        <v>45908.749548611115</v>
      </c>
      <c r="C42" s="240"/>
    </row>
    <row r="43" spans="2:3" x14ac:dyDescent="0.2">
      <c r="B43" s="302">
        <v>45909.294571759259</v>
      </c>
      <c r="C43" s="240"/>
    </row>
  </sheetData>
  <mergeCells count="36">
    <mergeCell ref="O1:P1"/>
    <mergeCell ref="G10:H10"/>
    <mergeCell ref="O2:P2"/>
    <mergeCell ref="I4:J4"/>
    <mergeCell ref="C12:D12"/>
    <mergeCell ref="E12:F12"/>
    <mergeCell ref="C2:D2"/>
    <mergeCell ref="E2:F2"/>
    <mergeCell ref="C1:D1"/>
    <mergeCell ref="E1:F1"/>
    <mergeCell ref="G1:H1"/>
    <mergeCell ref="I1:J1"/>
    <mergeCell ref="M1:N1"/>
    <mergeCell ref="M2:N2"/>
    <mergeCell ref="K1:L1"/>
    <mergeCell ref="C27:I27"/>
    <mergeCell ref="I11:J11"/>
    <mergeCell ref="K9:L9"/>
    <mergeCell ref="G11:H11"/>
    <mergeCell ref="G2:H2"/>
    <mergeCell ref="I2:J2"/>
    <mergeCell ref="K2:L2"/>
    <mergeCell ref="C13:D13"/>
    <mergeCell ref="E13:F13"/>
    <mergeCell ref="G13:H13"/>
    <mergeCell ref="I13:J13"/>
    <mergeCell ref="I7:J7"/>
    <mergeCell ref="G12:H12"/>
    <mergeCell ref="I12:J12"/>
    <mergeCell ref="C28:D28"/>
    <mergeCell ref="E28:F28"/>
    <mergeCell ref="K28:L28"/>
    <mergeCell ref="M28:N28"/>
    <mergeCell ref="O28:P28"/>
    <mergeCell ref="G28:H28"/>
    <mergeCell ref="I28:J28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5BAD-40B8-431C-A70F-709054208A30}">
  <sheetPr filterMode="1"/>
  <dimension ref="A1:AB317"/>
  <sheetViews>
    <sheetView workbookViewId="0">
      <pane ySplit="1" topLeftCell="A184" activePane="bottomLeft" state="frozen"/>
      <selection pane="bottomLeft" activeCell="C300" sqref="C300"/>
    </sheetView>
  </sheetViews>
  <sheetFormatPr baseColWidth="10" defaultRowHeight="15" x14ac:dyDescent="0.25"/>
  <cols>
    <col min="2" max="2" width="34.28515625" customWidth="1"/>
    <col min="3" max="3" width="19.7109375" customWidth="1"/>
    <col min="8" max="8" width="11.85546875" bestFit="1" customWidth="1"/>
    <col min="10" max="10" width="17" customWidth="1"/>
    <col min="12" max="12" width="24.42578125" customWidth="1"/>
    <col min="14" max="14" width="34.140625" customWidth="1"/>
  </cols>
  <sheetData>
    <row r="1" spans="1:28" x14ac:dyDescent="0.25">
      <c r="A1" s="14" t="s">
        <v>320</v>
      </c>
      <c r="B1" s="14" t="s">
        <v>320</v>
      </c>
      <c r="C1" s="14" t="s">
        <v>321</v>
      </c>
      <c r="D1" s="14"/>
      <c r="E1" s="14"/>
      <c r="F1" s="14"/>
      <c r="G1" s="14"/>
      <c r="K1" t="s">
        <v>320</v>
      </c>
      <c r="L1" t="s">
        <v>102</v>
      </c>
    </row>
    <row r="2" spans="1:28" hidden="1" x14ac:dyDescent="0.25">
      <c r="A2">
        <v>7</v>
      </c>
      <c r="B2" t="str">
        <f>VLOOKUP(A2,$K$1:$L$21,2,0)</f>
        <v>Erick Munguía Martínez</v>
      </c>
      <c r="C2" s="224">
        <v>45901.336504629631</v>
      </c>
      <c r="D2">
        <v>1</v>
      </c>
      <c r="E2">
        <v>1</v>
      </c>
      <c r="F2">
        <v>1</v>
      </c>
      <c r="G2">
        <v>0</v>
      </c>
      <c r="H2" s="257" t="str">
        <f>MID(C2,12,5)</f>
        <v>46296</v>
      </c>
      <c r="J2" t="s">
        <v>324</v>
      </c>
      <c r="K2">
        <v>11</v>
      </c>
      <c r="L2" t="s">
        <v>324</v>
      </c>
      <c r="O2" s="346">
        <v>45904</v>
      </c>
      <c r="P2" s="346"/>
      <c r="Q2" s="346">
        <v>45905</v>
      </c>
      <c r="R2" s="346"/>
      <c r="S2" s="346">
        <v>45906</v>
      </c>
      <c r="T2" s="346"/>
      <c r="U2" s="346">
        <v>45907</v>
      </c>
      <c r="V2" s="346"/>
      <c r="W2" s="346">
        <v>45908</v>
      </c>
      <c r="X2" s="346"/>
      <c r="Y2" s="346">
        <v>45909</v>
      </c>
      <c r="Z2" s="346"/>
      <c r="AA2" s="346">
        <v>45910</v>
      </c>
      <c r="AB2" s="346"/>
    </row>
    <row r="3" spans="1:28" hidden="1" x14ac:dyDescent="0.25">
      <c r="A3">
        <v>7</v>
      </c>
      <c r="B3" t="str">
        <f t="shared" ref="B3:B65" si="0">VLOOKUP(A3,$K$1:$L$21,2,0)</f>
        <v>Erick Munguía Martínez</v>
      </c>
      <c r="C3" s="224">
        <v>45901.937835648147</v>
      </c>
      <c r="D3">
        <v>1</v>
      </c>
      <c r="E3">
        <v>1</v>
      </c>
      <c r="F3">
        <v>16</v>
      </c>
      <c r="G3">
        <v>0</v>
      </c>
      <c r="J3" t="s">
        <v>325</v>
      </c>
      <c r="K3">
        <v>7</v>
      </c>
      <c r="L3" t="s">
        <v>325</v>
      </c>
      <c r="O3" t="s">
        <v>346</v>
      </c>
      <c r="P3" t="s">
        <v>347</v>
      </c>
      <c r="Q3" t="s">
        <v>346</v>
      </c>
      <c r="R3" t="s">
        <v>347</v>
      </c>
      <c r="S3" t="s">
        <v>346</v>
      </c>
      <c r="T3" t="s">
        <v>347</v>
      </c>
      <c r="U3" t="s">
        <v>346</v>
      </c>
      <c r="V3" t="s">
        <v>347</v>
      </c>
      <c r="W3" t="s">
        <v>346</v>
      </c>
      <c r="X3" t="s">
        <v>347</v>
      </c>
      <c r="Y3" t="s">
        <v>346</v>
      </c>
      <c r="Z3" t="s">
        <v>347</v>
      </c>
      <c r="AA3" t="s">
        <v>346</v>
      </c>
      <c r="AB3" t="s">
        <v>347</v>
      </c>
    </row>
    <row r="4" spans="1:28" hidden="1" x14ac:dyDescent="0.25">
      <c r="A4">
        <v>7</v>
      </c>
      <c r="B4" t="str">
        <f t="shared" si="0"/>
        <v>Erick Munguía Martínez</v>
      </c>
      <c r="C4" s="224">
        <v>45902.338043981479</v>
      </c>
      <c r="D4">
        <v>1</v>
      </c>
      <c r="E4">
        <v>1</v>
      </c>
      <c r="F4">
        <v>1</v>
      </c>
      <c r="G4">
        <v>0</v>
      </c>
      <c r="J4" t="s">
        <v>326</v>
      </c>
      <c r="K4">
        <v>22</v>
      </c>
      <c r="L4" t="s">
        <v>326</v>
      </c>
      <c r="M4">
        <v>120</v>
      </c>
      <c r="N4" s="242" t="s">
        <v>265</v>
      </c>
    </row>
    <row r="5" spans="1:28" hidden="1" x14ac:dyDescent="0.25">
      <c r="A5">
        <v>7</v>
      </c>
      <c r="B5" t="str">
        <f t="shared" si="0"/>
        <v>Erick Munguía Martínez</v>
      </c>
      <c r="C5" s="224">
        <v>45902.805</v>
      </c>
      <c r="D5">
        <v>1</v>
      </c>
      <c r="E5">
        <v>1</v>
      </c>
      <c r="F5">
        <v>1</v>
      </c>
      <c r="G5">
        <v>0</v>
      </c>
      <c r="J5" t="s">
        <v>327</v>
      </c>
      <c r="K5">
        <v>50</v>
      </c>
      <c r="L5" t="s">
        <v>327</v>
      </c>
      <c r="M5">
        <v>139</v>
      </c>
      <c r="N5" s="243" t="s">
        <v>222</v>
      </c>
    </row>
    <row r="6" spans="1:28" hidden="1" x14ac:dyDescent="0.25">
      <c r="A6">
        <v>7</v>
      </c>
      <c r="B6" t="str">
        <f t="shared" si="0"/>
        <v>Erick Munguía Martínez</v>
      </c>
      <c r="C6" s="224">
        <v>45903.378032407411</v>
      </c>
      <c r="D6">
        <v>1</v>
      </c>
      <c r="E6">
        <v>1</v>
      </c>
      <c r="F6">
        <v>1</v>
      </c>
      <c r="G6">
        <v>0</v>
      </c>
      <c r="J6" t="s">
        <v>328</v>
      </c>
      <c r="K6">
        <v>47</v>
      </c>
      <c r="L6" t="s">
        <v>328</v>
      </c>
      <c r="M6">
        <v>15</v>
      </c>
      <c r="N6" s="244" t="s">
        <v>221</v>
      </c>
    </row>
    <row r="7" spans="1:28" hidden="1" x14ac:dyDescent="0.25">
      <c r="A7">
        <v>7</v>
      </c>
      <c r="B7" t="str">
        <f t="shared" si="0"/>
        <v>Erick Munguía Martínez</v>
      </c>
      <c r="C7" s="224">
        <v>45904.859456018516</v>
      </c>
      <c r="D7">
        <v>1</v>
      </c>
      <c r="E7">
        <v>1</v>
      </c>
      <c r="F7">
        <v>1</v>
      </c>
      <c r="G7">
        <v>0</v>
      </c>
      <c r="J7" t="s">
        <v>329</v>
      </c>
      <c r="K7">
        <v>170</v>
      </c>
      <c r="L7" t="s">
        <v>329</v>
      </c>
      <c r="M7">
        <v>180</v>
      </c>
      <c r="N7" s="245" t="s">
        <v>220</v>
      </c>
    </row>
    <row r="8" spans="1:28" hidden="1" x14ac:dyDescent="0.25">
      <c r="A8">
        <v>7</v>
      </c>
      <c r="B8" t="str">
        <f t="shared" si="0"/>
        <v>Erick Munguía Martínez</v>
      </c>
      <c r="C8" s="224">
        <v>45905.353680555556</v>
      </c>
      <c r="D8">
        <v>1</v>
      </c>
      <c r="E8">
        <v>0</v>
      </c>
      <c r="F8">
        <v>1</v>
      </c>
      <c r="G8">
        <v>0</v>
      </c>
      <c r="J8" t="s">
        <v>330</v>
      </c>
      <c r="K8">
        <v>125</v>
      </c>
      <c r="L8" t="s">
        <v>330</v>
      </c>
      <c r="M8">
        <v>184</v>
      </c>
      <c r="N8" s="243" t="s">
        <v>219</v>
      </c>
    </row>
    <row r="9" spans="1:28" hidden="1" x14ac:dyDescent="0.25">
      <c r="A9">
        <v>7</v>
      </c>
      <c r="B9" t="str">
        <f t="shared" si="0"/>
        <v>Erick Munguía Martínez</v>
      </c>
      <c r="C9" s="224">
        <v>45905.91578703704</v>
      </c>
      <c r="D9">
        <v>1</v>
      </c>
      <c r="E9">
        <v>1</v>
      </c>
      <c r="F9">
        <v>16</v>
      </c>
      <c r="G9">
        <v>0</v>
      </c>
      <c r="J9" t="s">
        <v>331</v>
      </c>
      <c r="K9">
        <v>159</v>
      </c>
      <c r="L9" t="s">
        <v>331</v>
      </c>
      <c r="M9">
        <v>195</v>
      </c>
      <c r="N9" s="243" t="s">
        <v>218</v>
      </c>
    </row>
    <row r="10" spans="1:28" hidden="1" x14ac:dyDescent="0.25">
      <c r="A10">
        <v>7</v>
      </c>
      <c r="B10" t="str">
        <f t="shared" si="0"/>
        <v>Erick Munguía Martínez</v>
      </c>
      <c r="C10" s="224">
        <v>45906.363310185188</v>
      </c>
      <c r="D10">
        <v>1</v>
      </c>
      <c r="E10">
        <v>1</v>
      </c>
      <c r="F10">
        <v>1</v>
      </c>
      <c r="G10">
        <v>0</v>
      </c>
      <c r="J10" t="s">
        <v>332</v>
      </c>
      <c r="K10">
        <v>52</v>
      </c>
      <c r="L10" t="s">
        <v>332</v>
      </c>
      <c r="M10">
        <v>186</v>
      </c>
      <c r="N10" s="246" t="s">
        <v>252</v>
      </c>
    </row>
    <row r="11" spans="1:28" hidden="1" x14ac:dyDescent="0.25">
      <c r="A11">
        <v>7</v>
      </c>
      <c r="B11" t="str">
        <f t="shared" si="0"/>
        <v>Erick Munguía Martínez</v>
      </c>
      <c r="C11" s="224">
        <v>45907.291331018518</v>
      </c>
      <c r="D11">
        <v>1</v>
      </c>
      <c r="E11">
        <v>0</v>
      </c>
      <c r="F11">
        <v>1</v>
      </c>
      <c r="G11">
        <v>0</v>
      </c>
      <c r="J11" t="s">
        <v>333</v>
      </c>
      <c r="K11">
        <v>196</v>
      </c>
      <c r="L11" t="s">
        <v>333</v>
      </c>
      <c r="M11">
        <v>207</v>
      </c>
      <c r="N11" s="247" t="s">
        <v>291</v>
      </c>
    </row>
    <row r="12" spans="1:28" hidden="1" x14ac:dyDescent="0.25">
      <c r="A12">
        <v>7</v>
      </c>
      <c r="B12" t="str">
        <f t="shared" si="0"/>
        <v>Erick Munguía Martínez</v>
      </c>
      <c r="C12" s="224">
        <v>45908.350543981483</v>
      </c>
      <c r="D12">
        <v>1</v>
      </c>
      <c r="E12">
        <v>0</v>
      </c>
      <c r="F12">
        <v>1</v>
      </c>
      <c r="G12">
        <v>0</v>
      </c>
      <c r="J12" t="s">
        <v>334</v>
      </c>
      <c r="K12">
        <v>194</v>
      </c>
      <c r="L12" t="s">
        <v>334</v>
      </c>
    </row>
    <row r="13" spans="1:28" hidden="1" x14ac:dyDescent="0.25">
      <c r="A13">
        <v>7</v>
      </c>
      <c r="B13" t="str">
        <f t="shared" si="0"/>
        <v>Erick Munguía Martínez</v>
      </c>
      <c r="C13" s="224">
        <v>45908.890486111108</v>
      </c>
      <c r="D13">
        <v>1</v>
      </c>
      <c r="E13">
        <v>0</v>
      </c>
      <c r="F13">
        <v>1</v>
      </c>
      <c r="G13">
        <v>0</v>
      </c>
      <c r="J13" t="s">
        <v>335</v>
      </c>
      <c r="K13">
        <v>202</v>
      </c>
      <c r="L13" t="s">
        <v>335</v>
      </c>
    </row>
    <row r="14" spans="1:28" hidden="1" x14ac:dyDescent="0.25">
      <c r="A14">
        <v>7</v>
      </c>
      <c r="B14" t="str">
        <f t="shared" si="0"/>
        <v>Erick Munguía Martínez</v>
      </c>
      <c r="C14" s="224">
        <v>45909.343171296299</v>
      </c>
      <c r="D14">
        <v>1</v>
      </c>
      <c r="E14">
        <v>0</v>
      </c>
      <c r="F14">
        <v>1</v>
      </c>
      <c r="G14">
        <v>0</v>
      </c>
      <c r="J14" t="s">
        <v>336</v>
      </c>
      <c r="K14">
        <v>207</v>
      </c>
      <c r="L14" t="s">
        <v>336</v>
      </c>
    </row>
    <row r="15" spans="1:28" hidden="1" x14ac:dyDescent="0.25">
      <c r="A15">
        <v>11</v>
      </c>
      <c r="B15" t="str">
        <f t="shared" si="0"/>
        <v>José Luis Palma</v>
      </c>
      <c r="C15" s="224">
        <v>45901.292013888888</v>
      </c>
      <c r="D15">
        <v>1</v>
      </c>
      <c r="E15">
        <v>1</v>
      </c>
      <c r="F15">
        <v>1</v>
      </c>
      <c r="G15">
        <v>0</v>
      </c>
      <c r="J15" t="s">
        <v>337</v>
      </c>
      <c r="K15">
        <v>120</v>
      </c>
      <c r="L15" t="s">
        <v>337</v>
      </c>
    </row>
    <row r="16" spans="1:28" hidden="1" x14ac:dyDescent="0.25">
      <c r="A16">
        <v>11</v>
      </c>
      <c r="B16" t="str">
        <f t="shared" si="0"/>
        <v>José Luis Palma</v>
      </c>
      <c r="C16" s="224">
        <v>45901.778773148151</v>
      </c>
      <c r="D16">
        <v>1</v>
      </c>
      <c r="E16">
        <v>0</v>
      </c>
      <c r="F16">
        <v>1</v>
      </c>
      <c r="G16">
        <v>0</v>
      </c>
      <c r="J16" t="s">
        <v>338</v>
      </c>
      <c r="K16">
        <v>139</v>
      </c>
      <c r="L16" t="s">
        <v>338</v>
      </c>
    </row>
    <row r="17" spans="1:14" hidden="1" x14ac:dyDescent="0.25">
      <c r="A17">
        <v>11</v>
      </c>
      <c r="B17" t="str">
        <f t="shared" si="0"/>
        <v>José Luis Palma</v>
      </c>
      <c r="C17" s="224">
        <v>45903.306377314817</v>
      </c>
      <c r="D17">
        <v>1</v>
      </c>
      <c r="E17">
        <v>1</v>
      </c>
      <c r="F17">
        <v>1</v>
      </c>
      <c r="G17">
        <v>0</v>
      </c>
      <c r="J17" t="s">
        <v>339</v>
      </c>
      <c r="K17">
        <v>15</v>
      </c>
      <c r="L17" t="s">
        <v>339</v>
      </c>
    </row>
    <row r="18" spans="1:14" hidden="1" x14ac:dyDescent="0.25">
      <c r="A18">
        <v>11</v>
      </c>
      <c r="B18" t="str">
        <f t="shared" si="0"/>
        <v>José Luis Palma</v>
      </c>
      <c r="C18" s="224">
        <v>45904.311701388891</v>
      </c>
      <c r="D18">
        <v>1</v>
      </c>
      <c r="E18">
        <v>1</v>
      </c>
      <c r="F18">
        <v>1</v>
      </c>
      <c r="G18">
        <v>0</v>
      </c>
      <c r="J18" t="s">
        <v>340</v>
      </c>
      <c r="K18">
        <v>180</v>
      </c>
      <c r="L18" t="s">
        <v>340</v>
      </c>
    </row>
    <row r="19" spans="1:14" hidden="1" x14ac:dyDescent="0.25">
      <c r="A19">
        <v>11</v>
      </c>
      <c r="B19" t="str">
        <f t="shared" si="0"/>
        <v>José Luis Palma</v>
      </c>
      <c r="C19" s="224">
        <v>45904.823912037034</v>
      </c>
      <c r="D19">
        <v>1</v>
      </c>
      <c r="E19">
        <v>1</v>
      </c>
      <c r="F19">
        <v>1</v>
      </c>
      <c r="G19">
        <v>0</v>
      </c>
      <c r="J19" t="s">
        <v>341</v>
      </c>
      <c r="K19">
        <v>184</v>
      </c>
      <c r="L19" t="s">
        <v>341</v>
      </c>
    </row>
    <row r="20" spans="1:14" hidden="1" x14ac:dyDescent="0.25">
      <c r="A20">
        <v>11</v>
      </c>
      <c r="B20" t="str">
        <f t="shared" si="0"/>
        <v>José Luis Palma</v>
      </c>
      <c r="C20" s="224">
        <v>45905.298981481479</v>
      </c>
      <c r="D20">
        <v>1</v>
      </c>
      <c r="E20">
        <v>0</v>
      </c>
      <c r="F20">
        <v>1</v>
      </c>
      <c r="G20">
        <v>0</v>
      </c>
      <c r="J20" t="s">
        <v>342</v>
      </c>
      <c r="K20">
        <v>195</v>
      </c>
      <c r="L20" t="s">
        <v>342</v>
      </c>
      <c r="N20" s="243" t="s">
        <v>222</v>
      </c>
    </row>
    <row r="21" spans="1:14" hidden="1" x14ac:dyDescent="0.25">
      <c r="A21">
        <v>11</v>
      </c>
      <c r="B21" t="str">
        <f t="shared" si="0"/>
        <v>José Luis Palma</v>
      </c>
      <c r="C21" s="224">
        <v>45905.80908564815</v>
      </c>
      <c r="D21">
        <v>1</v>
      </c>
      <c r="E21">
        <v>0</v>
      </c>
      <c r="F21">
        <v>1</v>
      </c>
      <c r="G21">
        <v>0</v>
      </c>
      <c r="J21" t="s">
        <v>343</v>
      </c>
      <c r="K21">
        <v>186</v>
      </c>
      <c r="L21" t="s">
        <v>344</v>
      </c>
      <c r="N21" s="244" t="s">
        <v>221</v>
      </c>
    </row>
    <row r="22" spans="1:14" hidden="1" x14ac:dyDescent="0.25">
      <c r="A22">
        <v>11</v>
      </c>
      <c r="B22" t="str">
        <f t="shared" si="0"/>
        <v>José Luis Palma</v>
      </c>
      <c r="C22" s="224">
        <v>45906.885625000003</v>
      </c>
      <c r="D22">
        <v>1</v>
      </c>
      <c r="E22">
        <v>1</v>
      </c>
      <c r="F22">
        <v>1</v>
      </c>
      <c r="G22">
        <v>0</v>
      </c>
      <c r="N22" s="245" t="s">
        <v>220</v>
      </c>
    </row>
    <row r="23" spans="1:14" hidden="1" x14ac:dyDescent="0.25">
      <c r="A23">
        <v>11</v>
      </c>
      <c r="B23" t="str">
        <f t="shared" si="0"/>
        <v>José Luis Palma</v>
      </c>
      <c r="C23" s="224">
        <v>45907.307673611111</v>
      </c>
      <c r="D23">
        <v>1</v>
      </c>
      <c r="E23">
        <v>0</v>
      </c>
      <c r="F23">
        <v>1</v>
      </c>
      <c r="G23">
        <v>0</v>
      </c>
      <c r="N23" s="243" t="s">
        <v>219</v>
      </c>
    </row>
    <row r="24" spans="1:14" hidden="1" x14ac:dyDescent="0.25">
      <c r="A24">
        <v>11</v>
      </c>
      <c r="B24" t="str">
        <f t="shared" si="0"/>
        <v>José Luis Palma</v>
      </c>
      <c r="C24" s="224">
        <v>45907.629837962966</v>
      </c>
      <c r="D24">
        <v>1</v>
      </c>
      <c r="E24">
        <v>0</v>
      </c>
      <c r="F24">
        <v>1</v>
      </c>
      <c r="G24">
        <v>0</v>
      </c>
      <c r="N24" s="243" t="s">
        <v>218</v>
      </c>
    </row>
    <row r="25" spans="1:14" hidden="1" x14ac:dyDescent="0.25">
      <c r="A25">
        <v>11</v>
      </c>
      <c r="B25" t="str">
        <f t="shared" si="0"/>
        <v>José Luis Palma</v>
      </c>
      <c r="C25" s="224">
        <v>45908.296030092592</v>
      </c>
      <c r="D25">
        <v>1</v>
      </c>
      <c r="E25">
        <v>0</v>
      </c>
      <c r="F25">
        <v>1</v>
      </c>
      <c r="G25">
        <v>0</v>
      </c>
      <c r="N25" s="246" t="s">
        <v>252</v>
      </c>
    </row>
    <row r="26" spans="1:14" hidden="1" x14ac:dyDescent="0.25">
      <c r="A26">
        <v>11</v>
      </c>
      <c r="B26" t="str">
        <f t="shared" si="0"/>
        <v>José Luis Palma</v>
      </c>
      <c r="C26" s="224">
        <v>45908.296099537038</v>
      </c>
      <c r="D26">
        <v>1</v>
      </c>
      <c r="E26">
        <v>0</v>
      </c>
      <c r="F26">
        <v>1</v>
      </c>
      <c r="G26">
        <v>0</v>
      </c>
      <c r="N26" s="247" t="s">
        <v>291</v>
      </c>
    </row>
    <row r="27" spans="1:14" hidden="1" x14ac:dyDescent="0.25">
      <c r="A27">
        <v>11</v>
      </c>
      <c r="B27" t="str">
        <f t="shared" si="0"/>
        <v>José Luis Palma</v>
      </c>
      <c r="C27" s="224">
        <v>45908.76017361111</v>
      </c>
      <c r="D27">
        <v>1</v>
      </c>
      <c r="E27">
        <v>0</v>
      </c>
      <c r="F27">
        <v>1</v>
      </c>
      <c r="G27">
        <v>0</v>
      </c>
    </row>
    <row r="28" spans="1:14" hidden="1" x14ac:dyDescent="0.25">
      <c r="A28">
        <v>11</v>
      </c>
      <c r="B28" t="str">
        <f t="shared" si="0"/>
        <v>José Luis Palma</v>
      </c>
      <c r="C28" s="224">
        <v>45909.323969907404</v>
      </c>
      <c r="D28">
        <v>1</v>
      </c>
      <c r="E28">
        <v>0</v>
      </c>
      <c r="F28">
        <v>1</v>
      </c>
      <c r="G28">
        <v>0</v>
      </c>
    </row>
    <row r="29" spans="1:14" hidden="1" x14ac:dyDescent="0.25">
      <c r="A29">
        <v>15</v>
      </c>
      <c r="B29" t="str">
        <f t="shared" si="0"/>
        <v>José Ventura Mata</v>
      </c>
      <c r="C29" s="224">
        <v>45901.282708333332</v>
      </c>
      <c r="D29">
        <v>1</v>
      </c>
      <c r="E29">
        <v>1</v>
      </c>
      <c r="F29">
        <v>1</v>
      </c>
      <c r="G29">
        <v>0</v>
      </c>
    </row>
    <row r="30" spans="1:14" hidden="1" x14ac:dyDescent="0.25">
      <c r="A30">
        <v>15</v>
      </c>
      <c r="B30" t="str">
        <f t="shared" si="0"/>
        <v>José Ventura Mata</v>
      </c>
      <c r="C30" s="224">
        <v>45901.836412037039</v>
      </c>
      <c r="D30">
        <v>1</v>
      </c>
      <c r="E30">
        <v>0</v>
      </c>
      <c r="F30">
        <v>1</v>
      </c>
      <c r="G30">
        <v>0</v>
      </c>
    </row>
    <row r="31" spans="1:14" hidden="1" x14ac:dyDescent="0.25">
      <c r="A31">
        <v>15</v>
      </c>
      <c r="B31" t="str">
        <f t="shared" si="0"/>
        <v>José Ventura Mata</v>
      </c>
      <c r="C31" s="224">
        <v>45902.320347222223</v>
      </c>
      <c r="D31">
        <v>1</v>
      </c>
      <c r="E31">
        <v>1</v>
      </c>
      <c r="F31">
        <v>1</v>
      </c>
      <c r="G31">
        <v>0</v>
      </c>
    </row>
    <row r="32" spans="1:14" hidden="1" x14ac:dyDescent="0.25">
      <c r="A32">
        <v>15</v>
      </c>
      <c r="B32" t="str">
        <f t="shared" si="0"/>
        <v>José Ventura Mata</v>
      </c>
      <c r="C32" s="224">
        <v>45902.77547453704</v>
      </c>
      <c r="D32">
        <v>1</v>
      </c>
      <c r="E32">
        <v>1</v>
      </c>
      <c r="F32">
        <v>1</v>
      </c>
      <c r="G32">
        <v>0</v>
      </c>
    </row>
    <row r="33" spans="1:7" hidden="1" x14ac:dyDescent="0.25">
      <c r="A33">
        <v>15</v>
      </c>
      <c r="B33" t="str">
        <f t="shared" si="0"/>
        <v>José Ventura Mata</v>
      </c>
      <c r="C33" s="224">
        <v>45903.30574074074</v>
      </c>
      <c r="D33">
        <v>1</v>
      </c>
      <c r="E33">
        <v>1</v>
      </c>
      <c r="F33">
        <v>1</v>
      </c>
      <c r="G33">
        <v>0</v>
      </c>
    </row>
    <row r="34" spans="1:7" hidden="1" x14ac:dyDescent="0.25">
      <c r="A34">
        <v>15</v>
      </c>
      <c r="B34" t="str">
        <f t="shared" si="0"/>
        <v>José Ventura Mata</v>
      </c>
      <c r="C34" s="224">
        <v>45904.300208333334</v>
      </c>
      <c r="D34">
        <v>1</v>
      </c>
      <c r="E34">
        <v>1</v>
      </c>
      <c r="F34">
        <v>1</v>
      </c>
      <c r="G34">
        <v>0</v>
      </c>
    </row>
    <row r="35" spans="1:7" hidden="1" x14ac:dyDescent="0.25">
      <c r="A35">
        <v>15</v>
      </c>
      <c r="B35" t="str">
        <f t="shared" si="0"/>
        <v>José Ventura Mata</v>
      </c>
      <c r="C35" s="224">
        <v>45904.820324074077</v>
      </c>
      <c r="D35">
        <v>1</v>
      </c>
      <c r="E35">
        <v>1</v>
      </c>
      <c r="F35">
        <v>16</v>
      </c>
      <c r="G35">
        <v>0</v>
      </c>
    </row>
    <row r="36" spans="1:7" hidden="1" x14ac:dyDescent="0.25">
      <c r="A36">
        <v>15</v>
      </c>
      <c r="B36" t="str">
        <f t="shared" si="0"/>
        <v>José Ventura Mata</v>
      </c>
      <c r="C36" s="224">
        <v>45905.297835648147</v>
      </c>
      <c r="D36">
        <v>1</v>
      </c>
      <c r="E36">
        <v>0</v>
      </c>
      <c r="F36">
        <v>1</v>
      </c>
      <c r="G36">
        <v>0</v>
      </c>
    </row>
    <row r="37" spans="1:7" hidden="1" x14ac:dyDescent="0.25">
      <c r="A37">
        <v>15</v>
      </c>
      <c r="B37" t="str">
        <f t="shared" si="0"/>
        <v>José Ventura Mata</v>
      </c>
      <c r="C37" s="224">
        <v>45905.759386574071</v>
      </c>
      <c r="D37">
        <v>1</v>
      </c>
      <c r="E37">
        <v>0</v>
      </c>
      <c r="F37">
        <v>1</v>
      </c>
      <c r="G37">
        <v>0</v>
      </c>
    </row>
    <row r="38" spans="1:7" hidden="1" x14ac:dyDescent="0.25">
      <c r="A38">
        <v>15</v>
      </c>
      <c r="B38" t="str">
        <f t="shared" si="0"/>
        <v>José Ventura Mata</v>
      </c>
      <c r="C38" s="224">
        <v>45906.2968287037</v>
      </c>
      <c r="D38">
        <v>1</v>
      </c>
      <c r="E38">
        <v>1</v>
      </c>
      <c r="F38">
        <v>1</v>
      </c>
      <c r="G38">
        <v>0</v>
      </c>
    </row>
    <row r="39" spans="1:7" hidden="1" x14ac:dyDescent="0.25">
      <c r="A39">
        <v>15</v>
      </c>
      <c r="B39" t="str">
        <f t="shared" si="0"/>
        <v>José Ventura Mata</v>
      </c>
      <c r="C39" s="224">
        <v>45906.879502314812</v>
      </c>
      <c r="D39">
        <v>1</v>
      </c>
      <c r="E39">
        <v>1</v>
      </c>
      <c r="F39">
        <v>16</v>
      </c>
      <c r="G39">
        <v>0</v>
      </c>
    </row>
    <row r="40" spans="1:7" hidden="1" x14ac:dyDescent="0.25">
      <c r="A40">
        <v>15</v>
      </c>
      <c r="B40" t="str">
        <f t="shared" si="0"/>
        <v>José Ventura Mata</v>
      </c>
      <c r="C40" s="224">
        <v>45907.307152777779</v>
      </c>
      <c r="D40">
        <v>1</v>
      </c>
      <c r="E40">
        <v>0</v>
      </c>
      <c r="F40">
        <v>16</v>
      </c>
      <c r="G40">
        <v>0</v>
      </c>
    </row>
    <row r="41" spans="1:7" hidden="1" x14ac:dyDescent="0.25">
      <c r="A41">
        <v>15</v>
      </c>
      <c r="B41" t="str">
        <f t="shared" si="0"/>
        <v>José Ventura Mata</v>
      </c>
      <c r="C41" s="224">
        <v>45907.594293981485</v>
      </c>
      <c r="D41">
        <v>1</v>
      </c>
      <c r="E41">
        <v>0</v>
      </c>
      <c r="F41">
        <v>1</v>
      </c>
      <c r="G41">
        <v>0</v>
      </c>
    </row>
    <row r="42" spans="1:7" hidden="1" x14ac:dyDescent="0.25">
      <c r="A42">
        <v>15</v>
      </c>
      <c r="B42" t="str">
        <f t="shared" si="0"/>
        <v>José Ventura Mata</v>
      </c>
      <c r="C42" s="224">
        <v>45908.29482638889</v>
      </c>
      <c r="D42">
        <v>1</v>
      </c>
      <c r="E42">
        <v>0</v>
      </c>
      <c r="F42">
        <v>16</v>
      </c>
      <c r="G42">
        <v>0</v>
      </c>
    </row>
    <row r="43" spans="1:7" hidden="1" x14ac:dyDescent="0.25">
      <c r="A43">
        <v>15</v>
      </c>
      <c r="B43" t="str">
        <f t="shared" si="0"/>
        <v>José Ventura Mata</v>
      </c>
      <c r="C43" s="224">
        <v>45908.785393518519</v>
      </c>
      <c r="D43">
        <v>1</v>
      </c>
      <c r="E43">
        <v>0</v>
      </c>
      <c r="F43">
        <v>1</v>
      </c>
      <c r="G43">
        <v>0</v>
      </c>
    </row>
    <row r="44" spans="1:7" hidden="1" x14ac:dyDescent="0.25">
      <c r="A44">
        <v>15</v>
      </c>
      <c r="B44" t="str">
        <f t="shared" si="0"/>
        <v>José Ventura Mata</v>
      </c>
      <c r="C44" s="224">
        <v>45909.32335648148</v>
      </c>
      <c r="D44">
        <v>1</v>
      </c>
      <c r="E44">
        <v>0</v>
      </c>
      <c r="F44">
        <v>1</v>
      </c>
      <c r="G44">
        <v>0</v>
      </c>
    </row>
    <row r="45" spans="1:7" hidden="1" x14ac:dyDescent="0.25">
      <c r="A45">
        <v>22</v>
      </c>
      <c r="B45" t="str">
        <f t="shared" si="0"/>
        <v>Luis Castillo</v>
      </c>
      <c r="C45" s="224">
        <v>45902.372071759259</v>
      </c>
      <c r="D45">
        <v>1</v>
      </c>
      <c r="E45">
        <v>1</v>
      </c>
      <c r="F45">
        <v>1</v>
      </c>
      <c r="G45">
        <v>0</v>
      </c>
    </row>
    <row r="46" spans="1:7" hidden="1" x14ac:dyDescent="0.25">
      <c r="A46">
        <v>22</v>
      </c>
      <c r="B46" t="str">
        <f t="shared" si="0"/>
        <v>Luis Castillo</v>
      </c>
      <c r="C46" s="224">
        <v>45902.377118055556</v>
      </c>
      <c r="D46">
        <v>1</v>
      </c>
      <c r="E46">
        <v>1</v>
      </c>
      <c r="F46">
        <v>1</v>
      </c>
      <c r="G46">
        <v>0</v>
      </c>
    </row>
    <row r="47" spans="1:7" hidden="1" x14ac:dyDescent="0.25">
      <c r="A47">
        <v>22</v>
      </c>
      <c r="B47" t="str">
        <f t="shared" si="0"/>
        <v>Luis Castillo</v>
      </c>
      <c r="C47" s="224">
        <v>45903.377847222226</v>
      </c>
      <c r="D47">
        <v>1</v>
      </c>
      <c r="E47">
        <v>1</v>
      </c>
      <c r="F47">
        <v>1</v>
      </c>
      <c r="G47">
        <v>0</v>
      </c>
    </row>
    <row r="48" spans="1:7" hidden="1" x14ac:dyDescent="0.25">
      <c r="A48">
        <v>22</v>
      </c>
      <c r="B48" t="str">
        <f t="shared" si="0"/>
        <v>Luis Castillo</v>
      </c>
      <c r="C48" s="224">
        <v>45903.750752314816</v>
      </c>
      <c r="D48">
        <v>1</v>
      </c>
      <c r="E48">
        <v>1</v>
      </c>
      <c r="F48">
        <v>1</v>
      </c>
      <c r="G48">
        <v>0</v>
      </c>
    </row>
    <row r="49" spans="1:7" hidden="1" x14ac:dyDescent="0.25">
      <c r="A49">
        <v>22</v>
      </c>
      <c r="B49" t="str">
        <f t="shared" si="0"/>
        <v>Luis Castillo</v>
      </c>
      <c r="C49" s="224">
        <v>45904.378831018519</v>
      </c>
      <c r="D49">
        <v>1</v>
      </c>
      <c r="E49">
        <v>1</v>
      </c>
      <c r="F49">
        <v>1</v>
      </c>
      <c r="G49">
        <v>0</v>
      </c>
    </row>
    <row r="50" spans="1:7" hidden="1" x14ac:dyDescent="0.25">
      <c r="A50">
        <v>22</v>
      </c>
      <c r="B50" t="str">
        <f t="shared" si="0"/>
        <v>Luis Castillo</v>
      </c>
      <c r="C50" s="224">
        <v>45904.750636574077</v>
      </c>
      <c r="D50">
        <v>1</v>
      </c>
      <c r="E50">
        <v>1</v>
      </c>
      <c r="F50">
        <v>1</v>
      </c>
      <c r="G50">
        <v>0</v>
      </c>
    </row>
    <row r="51" spans="1:7" hidden="1" x14ac:dyDescent="0.25">
      <c r="A51">
        <v>22</v>
      </c>
      <c r="B51" t="str">
        <f t="shared" si="0"/>
        <v>Luis Castillo</v>
      </c>
      <c r="C51" s="224">
        <v>45905.385682870372</v>
      </c>
      <c r="D51">
        <v>1</v>
      </c>
      <c r="E51">
        <v>0</v>
      </c>
      <c r="F51">
        <v>1</v>
      </c>
      <c r="G51">
        <v>0</v>
      </c>
    </row>
    <row r="52" spans="1:7" hidden="1" x14ac:dyDescent="0.25">
      <c r="A52">
        <v>22</v>
      </c>
      <c r="B52" t="str">
        <f t="shared" si="0"/>
        <v>Luis Castillo</v>
      </c>
      <c r="C52" s="224">
        <v>45905.750405092593</v>
      </c>
      <c r="D52">
        <v>1</v>
      </c>
      <c r="E52">
        <v>0</v>
      </c>
      <c r="F52">
        <v>1</v>
      </c>
      <c r="G52">
        <v>0</v>
      </c>
    </row>
    <row r="53" spans="1:7" hidden="1" x14ac:dyDescent="0.25">
      <c r="A53">
        <v>22</v>
      </c>
      <c r="B53" t="str">
        <f t="shared" si="0"/>
        <v>Luis Castillo</v>
      </c>
      <c r="C53" s="224">
        <v>45906.371701388889</v>
      </c>
      <c r="D53">
        <v>1</v>
      </c>
      <c r="E53">
        <v>1</v>
      </c>
      <c r="F53">
        <v>1</v>
      </c>
      <c r="G53">
        <v>0</v>
      </c>
    </row>
    <row r="54" spans="1:7" hidden="1" x14ac:dyDescent="0.25">
      <c r="A54">
        <v>22</v>
      </c>
      <c r="B54" t="str">
        <f t="shared" si="0"/>
        <v>Luis Castillo</v>
      </c>
      <c r="C54" s="224">
        <v>45908.387731481482</v>
      </c>
      <c r="D54">
        <v>1</v>
      </c>
      <c r="E54">
        <v>0</v>
      </c>
      <c r="F54">
        <v>1</v>
      </c>
      <c r="G54">
        <v>0</v>
      </c>
    </row>
    <row r="55" spans="1:7" hidden="1" x14ac:dyDescent="0.25">
      <c r="A55">
        <v>22</v>
      </c>
      <c r="B55" t="str">
        <f t="shared" si="0"/>
        <v>Luis Castillo</v>
      </c>
      <c r="C55" s="224">
        <v>45908.750497685185</v>
      </c>
      <c r="D55">
        <v>1</v>
      </c>
      <c r="E55">
        <v>0</v>
      </c>
      <c r="F55">
        <v>1</v>
      </c>
      <c r="G55">
        <v>0</v>
      </c>
    </row>
    <row r="56" spans="1:7" hidden="1" x14ac:dyDescent="0.25">
      <c r="A56">
        <v>47</v>
      </c>
      <c r="B56" t="str">
        <f t="shared" si="0"/>
        <v>Jorge Ramirez</v>
      </c>
      <c r="C56" s="224">
        <v>45901.375625000001</v>
      </c>
      <c r="D56">
        <v>1</v>
      </c>
      <c r="E56">
        <v>1</v>
      </c>
      <c r="F56">
        <v>1</v>
      </c>
      <c r="G56">
        <v>0</v>
      </c>
    </row>
    <row r="57" spans="1:7" hidden="1" x14ac:dyDescent="0.25">
      <c r="A57">
        <v>47</v>
      </c>
      <c r="B57" t="str">
        <f t="shared" si="0"/>
        <v>Jorge Ramirez</v>
      </c>
      <c r="C57" s="224">
        <v>45901.761689814812</v>
      </c>
      <c r="D57">
        <v>1</v>
      </c>
      <c r="E57">
        <v>0</v>
      </c>
      <c r="F57">
        <v>1</v>
      </c>
      <c r="G57">
        <v>0</v>
      </c>
    </row>
    <row r="58" spans="1:7" hidden="1" x14ac:dyDescent="0.25">
      <c r="A58">
        <v>47</v>
      </c>
      <c r="B58" t="str">
        <f t="shared" si="0"/>
        <v>Jorge Ramirez</v>
      </c>
      <c r="C58" s="224">
        <v>45902.351180555554</v>
      </c>
      <c r="D58">
        <v>1</v>
      </c>
      <c r="E58">
        <v>1</v>
      </c>
      <c r="F58">
        <v>1</v>
      </c>
      <c r="G58">
        <v>0</v>
      </c>
    </row>
    <row r="59" spans="1:7" hidden="1" x14ac:dyDescent="0.25">
      <c r="A59">
        <v>47</v>
      </c>
      <c r="B59" t="str">
        <f t="shared" si="0"/>
        <v>Jorge Ramirez</v>
      </c>
      <c r="C59" s="224">
        <v>45902.785567129627</v>
      </c>
      <c r="D59">
        <v>1</v>
      </c>
      <c r="E59">
        <v>1</v>
      </c>
      <c r="F59">
        <v>1</v>
      </c>
      <c r="G59">
        <v>0</v>
      </c>
    </row>
    <row r="60" spans="1:7" hidden="1" x14ac:dyDescent="0.25">
      <c r="A60">
        <v>47</v>
      </c>
      <c r="B60" t="str">
        <f t="shared" si="0"/>
        <v>Jorge Ramirez</v>
      </c>
      <c r="C60" s="224">
        <v>45903.373055555552</v>
      </c>
      <c r="D60">
        <v>1</v>
      </c>
      <c r="E60">
        <v>1</v>
      </c>
      <c r="F60">
        <v>1</v>
      </c>
      <c r="G60">
        <v>0</v>
      </c>
    </row>
    <row r="61" spans="1:7" hidden="1" x14ac:dyDescent="0.25">
      <c r="A61">
        <v>47</v>
      </c>
      <c r="B61" t="str">
        <f t="shared" si="0"/>
        <v>Jorge Ramirez</v>
      </c>
      <c r="C61" s="224">
        <v>45903.761296296296</v>
      </c>
      <c r="D61">
        <v>1</v>
      </c>
      <c r="E61">
        <v>1</v>
      </c>
      <c r="F61">
        <v>1</v>
      </c>
      <c r="G61">
        <v>0</v>
      </c>
    </row>
    <row r="62" spans="1:7" hidden="1" x14ac:dyDescent="0.25">
      <c r="A62">
        <v>47</v>
      </c>
      <c r="B62" t="str">
        <f t="shared" si="0"/>
        <v>Jorge Ramirez</v>
      </c>
      <c r="C62" s="224">
        <v>45904.380127314813</v>
      </c>
      <c r="D62">
        <v>1</v>
      </c>
      <c r="E62">
        <v>1</v>
      </c>
      <c r="F62">
        <v>1</v>
      </c>
      <c r="G62">
        <v>0</v>
      </c>
    </row>
    <row r="63" spans="1:7" hidden="1" x14ac:dyDescent="0.25">
      <c r="A63">
        <v>47</v>
      </c>
      <c r="B63" t="str">
        <f t="shared" si="0"/>
        <v>Jorge Ramirez</v>
      </c>
      <c r="C63" s="224">
        <v>45904.796516203707</v>
      </c>
      <c r="D63">
        <v>1</v>
      </c>
      <c r="E63">
        <v>1</v>
      </c>
      <c r="F63">
        <v>1</v>
      </c>
      <c r="G63">
        <v>0</v>
      </c>
    </row>
    <row r="64" spans="1:7" hidden="1" x14ac:dyDescent="0.25">
      <c r="A64">
        <v>47</v>
      </c>
      <c r="B64" t="str">
        <f t="shared" si="0"/>
        <v>Jorge Ramirez</v>
      </c>
      <c r="C64" s="224">
        <v>45905.381030092591</v>
      </c>
      <c r="D64">
        <v>1</v>
      </c>
      <c r="E64">
        <v>0</v>
      </c>
      <c r="F64">
        <v>1</v>
      </c>
      <c r="G64">
        <v>0</v>
      </c>
    </row>
    <row r="65" spans="1:7" hidden="1" x14ac:dyDescent="0.25">
      <c r="A65">
        <v>47</v>
      </c>
      <c r="B65" t="str">
        <f t="shared" si="0"/>
        <v>Jorge Ramirez</v>
      </c>
      <c r="C65" s="224">
        <v>45905.799618055556</v>
      </c>
      <c r="D65">
        <v>1</v>
      </c>
      <c r="E65">
        <v>0</v>
      </c>
      <c r="F65">
        <v>1</v>
      </c>
      <c r="G65">
        <v>0</v>
      </c>
    </row>
    <row r="66" spans="1:7" hidden="1" x14ac:dyDescent="0.25">
      <c r="A66">
        <v>47</v>
      </c>
      <c r="B66" t="str">
        <f t="shared" ref="B66:B128" si="1">VLOOKUP(A66,$K$1:$L$21,2,0)</f>
        <v>Jorge Ramirez</v>
      </c>
      <c r="C66" s="224">
        <v>45905.799664351849</v>
      </c>
      <c r="D66">
        <v>1</v>
      </c>
      <c r="E66">
        <v>0</v>
      </c>
      <c r="F66">
        <v>1</v>
      </c>
      <c r="G66">
        <v>0</v>
      </c>
    </row>
    <row r="67" spans="1:7" hidden="1" x14ac:dyDescent="0.25">
      <c r="A67">
        <v>47</v>
      </c>
      <c r="B67" t="str">
        <f t="shared" si="1"/>
        <v>Jorge Ramirez</v>
      </c>
      <c r="C67" s="224">
        <v>45906.376932870371</v>
      </c>
      <c r="D67">
        <v>1</v>
      </c>
      <c r="E67">
        <v>1</v>
      </c>
      <c r="F67">
        <v>1</v>
      </c>
      <c r="G67">
        <v>0</v>
      </c>
    </row>
    <row r="68" spans="1:7" hidden="1" x14ac:dyDescent="0.25">
      <c r="A68">
        <v>47</v>
      </c>
      <c r="B68" t="str">
        <f t="shared" si="1"/>
        <v>Jorge Ramirez</v>
      </c>
      <c r="C68" s="224">
        <v>45906.585532407407</v>
      </c>
      <c r="D68">
        <v>1</v>
      </c>
      <c r="E68">
        <v>1</v>
      </c>
      <c r="F68">
        <v>1</v>
      </c>
      <c r="G68">
        <v>0</v>
      </c>
    </row>
    <row r="69" spans="1:7" hidden="1" x14ac:dyDescent="0.25">
      <c r="A69">
        <v>47</v>
      </c>
      <c r="B69" t="str">
        <f t="shared" si="1"/>
        <v>Jorge Ramirez</v>
      </c>
      <c r="C69" s="224">
        <v>45908.37395833333</v>
      </c>
      <c r="D69">
        <v>1</v>
      </c>
      <c r="E69">
        <v>0</v>
      </c>
      <c r="F69">
        <v>1</v>
      </c>
      <c r="G69">
        <v>0</v>
      </c>
    </row>
    <row r="70" spans="1:7" hidden="1" x14ac:dyDescent="0.25">
      <c r="A70">
        <v>47</v>
      </c>
      <c r="B70" t="str">
        <f t="shared" si="1"/>
        <v>Jorge Ramirez</v>
      </c>
      <c r="C70" s="224">
        <v>45908.781006944446</v>
      </c>
      <c r="D70">
        <v>1</v>
      </c>
      <c r="E70">
        <v>0</v>
      </c>
      <c r="F70">
        <v>1</v>
      </c>
      <c r="G70">
        <v>0</v>
      </c>
    </row>
    <row r="71" spans="1:7" hidden="1" x14ac:dyDescent="0.25">
      <c r="A71">
        <v>47</v>
      </c>
      <c r="B71" t="str">
        <f t="shared" si="1"/>
        <v>Jorge Ramirez</v>
      </c>
      <c r="C71" s="224">
        <v>45909.378576388888</v>
      </c>
      <c r="D71">
        <v>1</v>
      </c>
      <c r="E71">
        <v>0</v>
      </c>
      <c r="F71">
        <v>1</v>
      </c>
      <c r="G71">
        <v>0</v>
      </c>
    </row>
    <row r="72" spans="1:7" hidden="1" x14ac:dyDescent="0.25">
      <c r="A72">
        <v>50</v>
      </c>
      <c r="B72" t="str">
        <f t="shared" si="1"/>
        <v>José Barradas</v>
      </c>
      <c r="C72" s="224">
        <v>45901.207997685182</v>
      </c>
      <c r="D72">
        <v>1</v>
      </c>
      <c r="E72">
        <v>1</v>
      </c>
      <c r="F72">
        <v>16</v>
      </c>
      <c r="G72">
        <v>0</v>
      </c>
    </row>
    <row r="73" spans="1:7" hidden="1" x14ac:dyDescent="0.25">
      <c r="A73">
        <v>50</v>
      </c>
      <c r="B73" t="str">
        <f t="shared" si="1"/>
        <v>José Barradas</v>
      </c>
      <c r="C73" s="224">
        <v>45901.962638888886</v>
      </c>
      <c r="D73">
        <v>1</v>
      </c>
      <c r="E73">
        <v>1</v>
      </c>
      <c r="F73">
        <v>16</v>
      </c>
      <c r="G73">
        <v>0</v>
      </c>
    </row>
    <row r="74" spans="1:7" hidden="1" x14ac:dyDescent="0.25">
      <c r="A74">
        <v>50</v>
      </c>
      <c r="B74" t="str">
        <f t="shared" si="1"/>
        <v>José Barradas</v>
      </c>
      <c r="C74" s="224">
        <v>45902.202951388892</v>
      </c>
      <c r="D74">
        <v>1</v>
      </c>
      <c r="E74">
        <v>1</v>
      </c>
      <c r="F74">
        <v>16</v>
      </c>
      <c r="G74">
        <v>0</v>
      </c>
    </row>
    <row r="75" spans="1:7" hidden="1" x14ac:dyDescent="0.25">
      <c r="A75">
        <v>50</v>
      </c>
      <c r="B75" t="str">
        <f t="shared" si="1"/>
        <v>José Barradas</v>
      </c>
      <c r="C75" s="224">
        <v>45902.978460648148</v>
      </c>
      <c r="D75">
        <v>1</v>
      </c>
      <c r="E75">
        <v>1</v>
      </c>
      <c r="F75">
        <v>16</v>
      </c>
      <c r="G75">
        <v>0</v>
      </c>
    </row>
    <row r="76" spans="1:7" hidden="1" x14ac:dyDescent="0.25">
      <c r="A76">
        <v>50</v>
      </c>
      <c r="B76" t="str">
        <f t="shared" si="1"/>
        <v>José Barradas</v>
      </c>
      <c r="C76" s="224">
        <v>45903.215150462966</v>
      </c>
      <c r="D76">
        <v>1</v>
      </c>
      <c r="E76">
        <v>1</v>
      </c>
      <c r="F76">
        <v>16</v>
      </c>
      <c r="G76">
        <v>0</v>
      </c>
    </row>
    <row r="77" spans="1:7" hidden="1" x14ac:dyDescent="0.25">
      <c r="A77">
        <v>50</v>
      </c>
      <c r="B77" t="str">
        <f t="shared" si="1"/>
        <v>José Barradas</v>
      </c>
      <c r="C77" s="224">
        <v>45903.967118055552</v>
      </c>
      <c r="D77">
        <v>1</v>
      </c>
      <c r="E77">
        <v>1</v>
      </c>
      <c r="F77">
        <v>16</v>
      </c>
      <c r="G77">
        <v>0</v>
      </c>
    </row>
    <row r="78" spans="1:7" hidden="1" x14ac:dyDescent="0.25">
      <c r="A78">
        <v>50</v>
      </c>
      <c r="B78" t="str">
        <f t="shared" si="1"/>
        <v>José Barradas</v>
      </c>
      <c r="C78" s="224">
        <v>45903.995891203704</v>
      </c>
      <c r="D78">
        <v>1</v>
      </c>
      <c r="E78">
        <v>1</v>
      </c>
      <c r="F78">
        <v>16</v>
      </c>
      <c r="G78">
        <v>0</v>
      </c>
    </row>
    <row r="79" spans="1:7" hidden="1" x14ac:dyDescent="0.25">
      <c r="A79">
        <v>50</v>
      </c>
      <c r="B79" t="str">
        <f t="shared" si="1"/>
        <v>José Barradas</v>
      </c>
      <c r="C79" s="224">
        <v>45904.207187499997</v>
      </c>
      <c r="D79">
        <v>1</v>
      </c>
      <c r="E79">
        <v>1</v>
      </c>
      <c r="F79">
        <v>16</v>
      </c>
      <c r="G79">
        <v>0</v>
      </c>
    </row>
    <row r="80" spans="1:7" hidden="1" x14ac:dyDescent="0.25">
      <c r="A80">
        <v>50</v>
      </c>
      <c r="B80" t="str">
        <f t="shared" si="1"/>
        <v>José Barradas</v>
      </c>
      <c r="C80" s="224">
        <v>45904.959178240744</v>
      </c>
      <c r="D80">
        <v>1</v>
      </c>
      <c r="E80">
        <v>1</v>
      </c>
      <c r="F80">
        <v>16</v>
      </c>
      <c r="G80">
        <v>0</v>
      </c>
    </row>
    <row r="81" spans="1:7" hidden="1" x14ac:dyDescent="0.25">
      <c r="A81">
        <v>50</v>
      </c>
      <c r="B81" t="str">
        <f t="shared" si="1"/>
        <v>José Barradas</v>
      </c>
      <c r="C81" s="224">
        <v>45905.217048611114</v>
      </c>
      <c r="D81">
        <v>1</v>
      </c>
      <c r="E81">
        <v>1</v>
      </c>
      <c r="F81">
        <v>16</v>
      </c>
      <c r="G81">
        <v>0</v>
      </c>
    </row>
    <row r="82" spans="1:7" hidden="1" x14ac:dyDescent="0.25">
      <c r="A82">
        <v>50</v>
      </c>
      <c r="B82" t="str">
        <f t="shared" si="1"/>
        <v>José Barradas</v>
      </c>
      <c r="C82" s="224">
        <v>45905.986354166664</v>
      </c>
      <c r="D82">
        <v>1</v>
      </c>
      <c r="E82">
        <v>1</v>
      </c>
      <c r="F82">
        <v>16</v>
      </c>
      <c r="G82">
        <v>0</v>
      </c>
    </row>
    <row r="83" spans="1:7" hidden="1" x14ac:dyDescent="0.25">
      <c r="A83">
        <v>50</v>
      </c>
      <c r="B83" t="str">
        <f t="shared" si="1"/>
        <v>José Barradas</v>
      </c>
      <c r="C83" s="224">
        <v>45906.214155092595</v>
      </c>
      <c r="D83">
        <v>1</v>
      </c>
      <c r="E83">
        <v>1</v>
      </c>
      <c r="F83">
        <v>16</v>
      </c>
      <c r="G83">
        <v>0</v>
      </c>
    </row>
    <row r="84" spans="1:7" hidden="1" x14ac:dyDescent="0.25">
      <c r="A84">
        <v>50</v>
      </c>
      <c r="B84" t="str">
        <f t="shared" si="1"/>
        <v>José Barradas</v>
      </c>
      <c r="C84" s="224">
        <v>45906.955347222225</v>
      </c>
      <c r="D84">
        <v>1</v>
      </c>
      <c r="E84">
        <v>1</v>
      </c>
      <c r="F84">
        <v>16</v>
      </c>
      <c r="G84">
        <v>0</v>
      </c>
    </row>
    <row r="85" spans="1:7" hidden="1" x14ac:dyDescent="0.25">
      <c r="A85">
        <v>50</v>
      </c>
      <c r="B85" t="str">
        <f t="shared" si="1"/>
        <v>José Barradas</v>
      </c>
      <c r="C85" s="224">
        <v>45907.203703703701</v>
      </c>
      <c r="D85">
        <v>1</v>
      </c>
      <c r="E85">
        <v>1</v>
      </c>
      <c r="F85">
        <v>16</v>
      </c>
      <c r="G85">
        <v>0</v>
      </c>
    </row>
    <row r="86" spans="1:7" hidden="1" x14ac:dyDescent="0.25">
      <c r="A86">
        <v>50</v>
      </c>
      <c r="B86" t="str">
        <f t="shared" si="1"/>
        <v>José Barradas</v>
      </c>
      <c r="C86" s="224">
        <v>45908.014780092592</v>
      </c>
      <c r="D86">
        <v>1</v>
      </c>
      <c r="E86">
        <v>0</v>
      </c>
      <c r="F86">
        <v>16</v>
      </c>
      <c r="G86">
        <v>0</v>
      </c>
    </row>
    <row r="87" spans="1:7" hidden="1" x14ac:dyDescent="0.25">
      <c r="A87">
        <v>50</v>
      </c>
      <c r="B87" t="str">
        <f t="shared" si="1"/>
        <v>José Barradas</v>
      </c>
      <c r="C87" s="224">
        <v>45908.226678240739</v>
      </c>
      <c r="D87">
        <v>1</v>
      </c>
      <c r="E87">
        <v>0</v>
      </c>
      <c r="F87">
        <v>16</v>
      </c>
      <c r="G87">
        <v>0</v>
      </c>
    </row>
    <row r="88" spans="1:7" hidden="1" x14ac:dyDescent="0.25">
      <c r="A88">
        <v>50</v>
      </c>
      <c r="B88" t="str">
        <f t="shared" si="1"/>
        <v>José Barradas</v>
      </c>
      <c r="C88" s="224">
        <v>45908.998148148145</v>
      </c>
      <c r="D88">
        <v>1</v>
      </c>
      <c r="E88">
        <v>0</v>
      </c>
      <c r="F88">
        <v>16</v>
      </c>
      <c r="G88">
        <v>0</v>
      </c>
    </row>
    <row r="89" spans="1:7" hidden="1" x14ac:dyDescent="0.25">
      <c r="A89">
        <v>50</v>
      </c>
      <c r="B89" t="str">
        <f t="shared" si="1"/>
        <v>José Barradas</v>
      </c>
      <c r="C89" s="224">
        <v>45909.201550925929</v>
      </c>
      <c r="D89">
        <v>1</v>
      </c>
      <c r="E89">
        <v>0</v>
      </c>
      <c r="F89">
        <v>16</v>
      </c>
      <c r="G89">
        <v>0</v>
      </c>
    </row>
    <row r="90" spans="1:7" hidden="1" x14ac:dyDescent="0.25">
      <c r="A90">
        <v>52</v>
      </c>
      <c r="B90" t="str">
        <f t="shared" si="1"/>
        <v>Orelia Robledo</v>
      </c>
      <c r="C90" s="224">
        <v>45901.860752314817</v>
      </c>
      <c r="D90">
        <v>1</v>
      </c>
      <c r="E90">
        <v>1</v>
      </c>
      <c r="F90">
        <v>1</v>
      </c>
      <c r="G90">
        <v>0</v>
      </c>
    </row>
    <row r="91" spans="1:7" hidden="1" x14ac:dyDescent="0.25">
      <c r="A91">
        <v>52</v>
      </c>
      <c r="B91" t="str">
        <f t="shared" si="1"/>
        <v>Orelia Robledo</v>
      </c>
      <c r="C91" s="224">
        <v>45902.276435185187</v>
      </c>
      <c r="D91">
        <v>1</v>
      </c>
      <c r="E91">
        <v>1</v>
      </c>
      <c r="F91">
        <v>1</v>
      </c>
      <c r="G91">
        <v>0</v>
      </c>
    </row>
    <row r="92" spans="1:7" hidden="1" x14ac:dyDescent="0.25">
      <c r="A92">
        <v>52</v>
      </c>
      <c r="B92" t="str">
        <f t="shared" si="1"/>
        <v>Orelia Robledo</v>
      </c>
      <c r="C92" s="224">
        <v>45902.77621527778</v>
      </c>
      <c r="D92">
        <v>1</v>
      </c>
      <c r="E92">
        <v>1</v>
      </c>
      <c r="F92">
        <v>1</v>
      </c>
      <c r="G92">
        <v>0</v>
      </c>
    </row>
    <row r="93" spans="1:7" hidden="1" x14ac:dyDescent="0.25">
      <c r="A93">
        <v>52</v>
      </c>
      <c r="B93" t="str">
        <f t="shared" si="1"/>
        <v>Orelia Robledo</v>
      </c>
      <c r="C93" s="224">
        <v>45903.278587962966</v>
      </c>
      <c r="D93">
        <v>1</v>
      </c>
      <c r="E93">
        <v>1</v>
      </c>
      <c r="F93">
        <v>1</v>
      </c>
      <c r="G93">
        <v>0</v>
      </c>
    </row>
    <row r="94" spans="1:7" hidden="1" x14ac:dyDescent="0.25">
      <c r="A94">
        <v>52</v>
      </c>
      <c r="B94" t="str">
        <f t="shared" si="1"/>
        <v>Orelia Robledo</v>
      </c>
      <c r="C94" s="224">
        <v>45903.749247685184</v>
      </c>
      <c r="D94">
        <v>1</v>
      </c>
      <c r="E94">
        <v>1</v>
      </c>
      <c r="F94">
        <v>1</v>
      </c>
      <c r="G94">
        <v>0</v>
      </c>
    </row>
    <row r="95" spans="1:7" hidden="1" x14ac:dyDescent="0.25">
      <c r="A95">
        <v>52</v>
      </c>
      <c r="B95" t="str">
        <f t="shared" si="1"/>
        <v>Orelia Robledo</v>
      </c>
      <c r="C95" s="224">
        <v>45904.346805555557</v>
      </c>
      <c r="D95">
        <v>1</v>
      </c>
      <c r="E95">
        <v>1</v>
      </c>
      <c r="F95">
        <v>1</v>
      </c>
      <c r="G95">
        <v>0</v>
      </c>
    </row>
    <row r="96" spans="1:7" hidden="1" x14ac:dyDescent="0.25">
      <c r="A96">
        <v>52</v>
      </c>
      <c r="B96" t="str">
        <f t="shared" si="1"/>
        <v>Orelia Robledo</v>
      </c>
      <c r="C96" s="224">
        <v>45904.821504629632</v>
      </c>
      <c r="D96">
        <v>1</v>
      </c>
      <c r="E96">
        <v>1</v>
      </c>
      <c r="F96">
        <v>1</v>
      </c>
      <c r="G96">
        <v>0</v>
      </c>
    </row>
    <row r="97" spans="1:7" hidden="1" x14ac:dyDescent="0.25">
      <c r="A97">
        <v>52</v>
      </c>
      <c r="B97" t="str">
        <f t="shared" si="1"/>
        <v>Orelia Robledo</v>
      </c>
      <c r="C97" s="224">
        <v>45905.368703703702</v>
      </c>
      <c r="D97">
        <v>1</v>
      </c>
      <c r="E97">
        <v>0</v>
      </c>
      <c r="F97">
        <v>1</v>
      </c>
      <c r="G97">
        <v>0</v>
      </c>
    </row>
    <row r="98" spans="1:7" hidden="1" x14ac:dyDescent="0.25">
      <c r="A98">
        <v>52</v>
      </c>
      <c r="B98" t="str">
        <f t="shared" si="1"/>
        <v>Orelia Robledo</v>
      </c>
      <c r="C98" s="224">
        <v>45905.805092592593</v>
      </c>
      <c r="D98">
        <v>1</v>
      </c>
      <c r="E98">
        <v>0</v>
      </c>
      <c r="F98">
        <v>1</v>
      </c>
      <c r="G98">
        <v>0</v>
      </c>
    </row>
    <row r="99" spans="1:7" hidden="1" x14ac:dyDescent="0.25">
      <c r="A99">
        <v>52</v>
      </c>
      <c r="B99" t="str">
        <f t="shared" si="1"/>
        <v>Orelia Robledo</v>
      </c>
      <c r="C99" s="224">
        <v>45906.885451388887</v>
      </c>
      <c r="D99">
        <v>1</v>
      </c>
      <c r="E99">
        <v>1</v>
      </c>
      <c r="F99">
        <v>1</v>
      </c>
      <c r="G99">
        <v>0</v>
      </c>
    </row>
    <row r="100" spans="1:7" hidden="1" x14ac:dyDescent="0.25">
      <c r="A100">
        <v>52</v>
      </c>
      <c r="B100" t="str">
        <f t="shared" si="1"/>
        <v>Orelia Robledo</v>
      </c>
      <c r="C100" s="224">
        <v>45907.528043981481</v>
      </c>
      <c r="D100">
        <v>1</v>
      </c>
      <c r="E100">
        <v>0</v>
      </c>
      <c r="F100">
        <v>1</v>
      </c>
      <c r="G100">
        <v>0</v>
      </c>
    </row>
    <row r="101" spans="1:7" hidden="1" x14ac:dyDescent="0.25">
      <c r="A101">
        <v>52</v>
      </c>
      <c r="B101" t="str">
        <f t="shared" si="1"/>
        <v>Orelia Robledo</v>
      </c>
      <c r="C101" s="224">
        <v>45908.785810185182</v>
      </c>
      <c r="D101">
        <v>1</v>
      </c>
      <c r="E101">
        <v>0</v>
      </c>
      <c r="F101">
        <v>1</v>
      </c>
      <c r="G101">
        <v>0</v>
      </c>
    </row>
    <row r="102" spans="1:7" hidden="1" x14ac:dyDescent="0.25">
      <c r="A102">
        <v>52</v>
      </c>
      <c r="B102" t="str">
        <f t="shared" si="1"/>
        <v>Orelia Robledo</v>
      </c>
      <c r="C102" s="224">
        <v>45909.410219907404</v>
      </c>
      <c r="D102">
        <v>1</v>
      </c>
      <c r="E102">
        <v>0</v>
      </c>
      <c r="F102">
        <v>1</v>
      </c>
      <c r="G102">
        <v>0</v>
      </c>
    </row>
    <row r="103" spans="1:7" hidden="1" x14ac:dyDescent="0.25">
      <c r="A103">
        <v>120</v>
      </c>
      <c r="B103" t="str">
        <f t="shared" si="1"/>
        <v>Homero Robledo</v>
      </c>
      <c r="C103" s="224">
        <v>45901.246655092589</v>
      </c>
      <c r="D103">
        <v>1</v>
      </c>
      <c r="E103">
        <v>1</v>
      </c>
      <c r="F103">
        <v>1</v>
      </c>
      <c r="G103">
        <v>0</v>
      </c>
    </row>
    <row r="104" spans="1:7" hidden="1" x14ac:dyDescent="0.25">
      <c r="A104">
        <v>120</v>
      </c>
      <c r="B104" t="str">
        <f t="shared" si="1"/>
        <v>Homero Robledo</v>
      </c>
      <c r="C104" s="224">
        <v>45901.848240740743</v>
      </c>
      <c r="D104">
        <v>1</v>
      </c>
      <c r="E104">
        <v>0</v>
      </c>
      <c r="F104">
        <v>1</v>
      </c>
      <c r="G104">
        <v>0</v>
      </c>
    </row>
    <row r="105" spans="1:7" hidden="1" x14ac:dyDescent="0.25">
      <c r="A105">
        <v>120</v>
      </c>
      <c r="B105" t="str">
        <f t="shared" si="1"/>
        <v>Homero Robledo</v>
      </c>
      <c r="C105" s="224">
        <v>45902.292523148149</v>
      </c>
      <c r="D105">
        <v>1</v>
      </c>
      <c r="E105">
        <v>1</v>
      </c>
      <c r="F105">
        <v>1</v>
      </c>
      <c r="G105">
        <v>0</v>
      </c>
    </row>
    <row r="106" spans="1:7" hidden="1" x14ac:dyDescent="0.25">
      <c r="A106">
        <v>120</v>
      </c>
      <c r="B106" t="str">
        <f t="shared" si="1"/>
        <v>Homero Robledo</v>
      </c>
      <c r="C106" s="224">
        <v>45902.750810185185</v>
      </c>
      <c r="D106">
        <v>1</v>
      </c>
      <c r="E106">
        <v>0</v>
      </c>
      <c r="F106">
        <v>1</v>
      </c>
      <c r="G106">
        <v>0</v>
      </c>
    </row>
    <row r="107" spans="1:7" hidden="1" x14ac:dyDescent="0.25">
      <c r="A107">
        <v>120</v>
      </c>
      <c r="B107" t="str">
        <f t="shared" si="1"/>
        <v>Homero Robledo</v>
      </c>
      <c r="C107" s="224">
        <v>45903.274201388886</v>
      </c>
      <c r="D107">
        <v>1</v>
      </c>
      <c r="E107">
        <v>1</v>
      </c>
      <c r="F107">
        <v>1</v>
      </c>
      <c r="G107">
        <v>0</v>
      </c>
    </row>
    <row r="108" spans="1:7" hidden="1" x14ac:dyDescent="0.25">
      <c r="A108">
        <v>120</v>
      </c>
      <c r="B108" t="str">
        <f t="shared" si="1"/>
        <v>Homero Robledo</v>
      </c>
      <c r="C108" s="224">
        <v>45903.748807870368</v>
      </c>
      <c r="D108">
        <v>1</v>
      </c>
      <c r="E108">
        <v>1</v>
      </c>
      <c r="F108">
        <v>1</v>
      </c>
      <c r="G108">
        <v>0</v>
      </c>
    </row>
    <row r="109" spans="1:7" hidden="1" x14ac:dyDescent="0.25">
      <c r="A109">
        <v>120</v>
      </c>
      <c r="B109" t="str">
        <f t="shared" si="1"/>
        <v>Homero Robledo</v>
      </c>
      <c r="C109" s="224">
        <v>45904.287361111114</v>
      </c>
      <c r="D109">
        <v>1</v>
      </c>
      <c r="E109">
        <v>1</v>
      </c>
      <c r="F109">
        <v>1</v>
      </c>
      <c r="G109">
        <v>0</v>
      </c>
    </row>
    <row r="110" spans="1:7" hidden="1" x14ac:dyDescent="0.25">
      <c r="A110">
        <v>120</v>
      </c>
      <c r="B110" t="str">
        <f t="shared" si="1"/>
        <v>Homero Robledo</v>
      </c>
      <c r="C110" s="224">
        <v>45904.816620370373</v>
      </c>
      <c r="D110">
        <v>1</v>
      </c>
      <c r="E110">
        <v>1</v>
      </c>
      <c r="F110">
        <v>1</v>
      </c>
      <c r="G110">
        <v>0</v>
      </c>
    </row>
    <row r="111" spans="1:7" hidden="1" x14ac:dyDescent="0.25">
      <c r="A111">
        <v>120</v>
      </c>
      <c r="B111" t="str">
        <f t="shared" si="1"/>
        <v>Homero Robledo</v>
      </c>
      <c r="C111" s="224">
        <v>45905.29488425926</v>
      </c>
      <c r="D111">
        <v>1</v>
      </c>
      <c r="E111">
        <v>1</v>
      </c>
      <c r="F111">
        <v>1</v>
      </c>
      <c r="G111">
        <v>0</v>
      </c>
    </row>
    <row r="112" spans="1:7" hidden="1" x14ac:dyDescent="0.25">
      <c r="A112">
        <v>120</v>
      </c>
      <c r="B112" t="str">
        <f t="shared" si="1"/>
        <v>Homero Robledo</v>
      </c>
      <c r="C112" s="224">
        <v>45905.756979166668</v>
      </c>
      <c r="D112">
        <v>1</v>
      </c>
      <c r="E112">
        <v>0</v>
      </c>
      <c r="F112">
        <v>1</v>
      </c>
      <c r="G112">
        <v>0</v>
      </c>
    </row>
    <row r="113" spans="1:7" hidden="1" x14ac:dyDescent="0.25">
      <c r="A113">
        <v>120</v>
      </c>
      <c r="B113" t="str">
        <f t="shared" si="1"/>
        <v>Homero Robledo</v>
      </c>
      <c r="C113" s="224">
        <v>45906.273668981485</v>
      </c>
      <c r="D113">
        <v>1</v>
      </c>
      <c r="E113">
        <v>1</v>
      </c>
      <c r="F113">
        <v>1</v>
      </c>
      <c r="G113">
        <v>0</v>
      </c>
    </row>
    <row r="114" spans="1:7" hidden="1" x14ac:dyDescent="0.25">
      <c r="A114">
        <v>120</v>
      </c>
      <c r="B114" t="str">
        <f t="shared" si="1"/>
        <v>Homero Robledo</v>
      </c>
      <c r="C114" s="224">
        <v>45908.248240740744</v>
      </c>
      <c r="D114">
        <v>1</v>
      </c>
      <c r="E114">
        <v>0</v>
      </c>
      <c r="F114">
        <v>1</v>
      </c>
      <c r="G114">
        <v>0</v>
      </c>
    </row>
    <row r="115" spans="1:7" hidden="1" x14ac:dyDescent="0.25">
      <c r="A115">
        <v>120</v>
      </c>
      <c r="B115" t="str">
        <f t="shared" si="1"/>
        <v>Homero Robledo</v>
      </c>
      <c r="C115" s="224">
        <v>45908.749606481484</v>
      </c>
      <c r="D115">
        <v>1</v>
      </c>
      <c r="E115">
        <v>0</v>
      </c>
      <c r="F115">
        <v>1</v>
      </c>
      <c r="G115">
        <v>0</v>
      </c>
    </row>
    <row r="116" spans="1:7" hidden="1" x14ac:dyDescent="0.25">
      <c r="A116">
        <v>120</v>
      </c>
      <c r="B116" t="str">
        <f t="shared" si="1"/>
        <v>Homero Robledo</v>
      </c>
      <c r="C116" s="224">
        <v>45909.280972222223</v>
      </c>
      <c r="D116">
        <v>1</v>
      </c>
      <c r="E116">
        <v>0</v>
      </c>
      <c r="F116">
        <v>1</v>
      </c>
      <c r="G116">
        <v>0</v>
      </c>
    </row>
    <row r="117" spans="1:7" hidden="1" x14ac:dyDescent="0.25">
      <c r="A117">
        <v>125</v>
      </c>
      <c r="B117" t="str">
        <f t="shared" si="1"/>
        <v>Laura Enriquez</v>
      </c>
      <c r="C117" s="224">
        <v>45901.309814814813</v>
      </c>
      <c r="D117">
        <v>1</v>
      </c>
      <c r="E117">
        <v>1</v>
      </c>
      <c r="F117">
        <v>1</v>
      </c>
      <c r="G117">
        <v>0</v>
      </c>
    </row>
    <row r="118" spans="1:7" hidden="1" x14ac:dyDescent="0.25">
      <c r="A118">
        <v>125</v>
      </c>
      <c r="B118" t="str">
        <f t="shared" si="1"/>
        <v>Laura Enriquez</v>
      </c>
      <c r="C118" s="224">
        <v>45902.31150462963</v>
      </c>
      <c r="D118">
        <v>1</v>
      </c>
      <c r="E118">
        <v>1</v>
      </c>
      <c r="F118">
        <v>1</v>
      </c>
      <c r="G118">
        <v>0</v>
      </c>
    </row>
    <row r="119" spans="1:7" hidden="1" x14ac:dyDescent="0.25">
      <c r="A119">
        <v>125</v>
      </c>
      <c r="B119" t="str">
        <f t="shared" si="1"/>
        <v>Laura Enriquez</v>
      </c>
      <c r="C119" s="224">
        <v>45904.359849537039</v>
      </c>
      <c r="D119">
        <v>1</v>
      </c>
      <c r="E119">
        <v>1</v>
      </c>
      <c r="F119">
        <v>1</v>
      </c>
      <c r="G119">
        <v>0</v>
      </c>
    </row>
    <row r="120" spans="1:7" hidden="1" x14ac:dyDescent="0.25">
      <c r="A120">
        <v>125</v>
      </c>
      <c r="B120" t="str">
        <f t="shared" si="1"/>
        <v>Laura Enriquez</v>
      </c>
      <c r="C120" s="224">
        <v>45909.368344907409</v>
      </c>
      <c r="D120">
        <v>1</v>
      </c>
      <c r="E120">
        <v>0</v>
      </c>
      <c r="F120">
        <v>1</v>
      </c>
      <c r="G120">
        <v>0</v>
      </c>
    </row>
    <row r="121" spans="1:7" hidden="1" x14ac:dyDescent="0.25">
      <c r="A121">
        <v>139</v>
      </c>
      <c r="B121" t="str">
        <f t="shared" si="1"/>
        <v>Santiago Yepez</v>
      </c>
      <c r="C121" s="224">
        <v>45901.284699074073</v>
      </c>
      <c r="D121">
        <v>1</v>
      </c>
      <c r="E121">
        <v>1</v>
      </c>
      <c r="F121">
        <v>1</v>
      </c>
      <c r="G121">
        <v>0</v>
      </c>
    </row>
    <row r="122" spans="1:7" hidden="1" x14ac:dyDescent="0.25">
      <c r="A122">
        <v>139</v>
      </c>
      <c r="B122" t="str">
        <f t="shared" si="1"/>
        <v>Santiago Yepez</v>
      </c>
      <c r="C122" s="224">
        <v>45902.279120370367</v>
      </c>
      <c r="D122">
        <v>1</v>
      </c>
      <c r="E122">
        <v>1</v>
      </c>
      <c r="F122">
        <v>1</v>
      </c>
      <c r="G122">
        <v>0</v>
      </c>
    </row>
    <row r="123" spans="1:7" hidden="1" x14ac:dyDescent="0.25">
      <c r="A123">
        <v>139</v>
      </c>
      <c r="B123" t="str">
        <f t="shared" si="1"/>
        <v>Santiago Yepez</v>
      </c>
      <c r="C123" s="224">
        <v>45903.280636574076</v>
      </c>
      <c r="D123">
        <v>1</v>
      </c>
      <c r="E123">
        <v>1</v>
      </c>
      <c r="F123">
        <v>1</v>
      </c>
      <c r="G123">
        <v>0</v>
      </c>
    </row>
    <row r="124" spans="1:7" hidden="1" x14ac:dyDescent="0.25">
      <c r="A124">
        <v>139</v>
      </c>
      <c r="B124" t="str">
        <f t="shared" si="1"/>
        <v>Santiago Yepez</v>
      </c>
      <c r="C124" s="224">
        <v>45903.913969907408</v>
      </c>
      <c r="D124">
        <v>1</v>
      </c>
      <c r="E124">
        <v>1</v>
      </c>
      <c r="F124">
        <v>1</v>
      </c>
      <c r="G124">
        <v>0</v>
      </c>
    </row>
    <row r="125" spans="1:7" hidden="1" x14ac:dyDescent="0.25">
      <c r="A125">
        <v>139</v>
      </c>
      <c r="B125" t="str">
        <f t="shared" si="1"/>
        <v>Santiago Yepez</v>
      </c>
      <c r="C125" s="224">
        <v>45904.289641203701</v>
      </c>
      <c r="D125">
        <v>1</v>
      </c>
      <c r="E125">
        <v>1</v>
      </c>
      <c r="F125">
        <v>1</v>
      </c>
      <c r="G125">
        <v>0</v>
      </c>
    </row>
    <row r="126" spans="1:7" hidden="1" x14ac:dyDescent="0.25">
      <c r="A126">
        <v>139</v>
      </c>
      <c r="B126" t="str">
        <f t="shared" si="1"/>
        <v>Santiago Yepez</v>
      </c>
      <c r="C126" s="224">
        <v>45905.297488425924</v>
      </c>
      <c r="D126">
        <v>1</v>
      </c>
      <c r="E126">
        <v>1</v>
      </c>
      <c r="F126">
        <v>1</v>
      </c>
      <c r="G126">
        <v>0</v>
      </c>
    </row>
    <row r="127" spans="1:7" hidden="1" x14ac:dyDescent="0.25">
      <c r="A127">
        <v>139</v>
      </c>
      <c r="B127" t="str">
        <f t="shared" si="1"/>
        <v>Santiago Yepez</v>
      </c>
      <c r="C127" s="224">
        <v>45905.815925925926</v>
      </c>
      <c r="D127">
        <v>1</v>
      </c>
      <c r="E127">
        <v>0</v>
      </c>
      <c r="F127">
        <v>1</v>
      </c>
      <c r="G127">
        <v>0</v>
      </c>
    </row>
    <row r="128" spans="1:7" hidden="1" x14ac:dyDescent="0.25">
      <c r="A128">
        <v>139</v>
      </c>
      <c r="B128" t="str">
        <f t="shared" si="1"/>
        <v>Santiago Yepez</v>
      </c>
      <c r="C128" s="224">
        <v>45906.28638888889</v>
      </c>
      <c r="D128">
        <v>1</v>
      </c>
      <c r="E128">
        <v>1</v>
      </c>
      <c r="F128">
        <v>1</v>
      </c>
      <c r="G128">
        <v>0</v>
      </c>
    </row>
    <row r="129" spans="1:7" hidden="1" x14ac:dyDescent="0.25">
      <c r="A129">
        <v>139</v>
      </c>
      <c r="B129" t="str">
        <f t="shared" ref="B129:B192" si="2">VLOOKUP(A129,$K$1:$L$21,2,0)</f>
        <v>Santiago Yepez</v>
      </c>
      <c r="C129" s="224">
        <v>45906.836851851855</v>
      </c>
      <c r="D129">
        <v>1</v>
      </c>
      <c r="E129">
        <v>1</v>
      </c>
      <c r="F129">
        <v>1</v>
      </c>
      <c r="G129">
        <v>0</v>
      </c>
    </row>
    <row r="130" spans="1:7" hidden="1" x14ac:dyDescent="0.25">
      <c r="A130">
        <v>139</v>
      </c>
      <c r="B130" t="str">
        <f t="shared" si="2"/>
        <v>Santiago Yepez</v>
      </c>
      <c r="C130" s="224">
        <v>45907.323009259257</v>
      </c>
      <c r="D130">
        <v>1</v>
      </c>
      <c r="E130">
        <v>0</v>
      </c>
      <c r="F130">
        <v>1</v>
      </c>
      <c r="G130">
        <v>0</v>
      </c>
    </row>
    <row r="131" spans="1:7" hidden="1" x14ac:dyDescent="0.25">
      <c r="A131">
        <v>139</v>
      </c>
      <c r="B131" t="str">
        <f t="shared" si="2"/>
        <v>Santiago Yepez</v>
      </c>
      <c r="C131" s="224">
        <v>45907.990624999999</v>
      </c>
      <c r="D131">
        <v>1</v>
      </c>
      <c r="E131">
        <v>0</v>
      </c>
      <c r="F131">
        <v>1</v>
      </c>
      <c r="G131">
        <v>0</v>
      </c>
    </row>
    <row r="132" spans="1:7" hidden="1" x14ac:dyDescent="0.25">
      <c r="A132">
        <v>139</v>
      </c>
      <c r="B132" t="str">
        <f t="shared" si="2"/>
        <v>Santiago Yepez</v>
      </c>
      <c r="C132" s="224">
        <v>45908.274930555555</v>
      </c>
      <c r="D132">
        <v>1</v>
      </c>
      <c r="E132">
        <v>0</v>
      </c>
      <c r="F132">
        <v>1</v>
      </c>
      <c r="G132">
        <v>0</v>
      </c>
    </row>
    <row r="133" spans="1:7" hidden="1" x14ac:dyDescent="0.25">
      <c r="A133">
        <v>139</v>
      </c>
      <c r="B133" t="str">
        <f t="shared" si="2"/>
        <v>Santiago Yepez</v>
      </c>
      <c r="C133" s="224">
        <v>45909.281539351854</v>
      </c>
      <c r="D133">
        <v>1</v>
      </c>
      <c r="E133">
        <v>0</v>
      </c>
      <c r="F133">
        <v>1</v>
      </c>
      <c r="G133">
        <v>0</v>
      </c>
    </row>
    <row r="134" spans="1:7" hidden="1" x14ac:dyDescent="0.25">
      <c r="A134">
        <v>159</v>
      </c>
      <c r="B134" t="str">
        <f t="shared" si="2"/>
        <v>Ivan Cuellar</v>
      </c>
      <c r="C134" s="224">
        <v>45901.37300925926</v>
      </c>
      <c r="D134">
        <v>1</v>
      </c>
      <c r="E134">
        <v>1</v>
      </c>
      <c r="F134">
        <v>1</v>
      </c>
      <c r="G134">
        <v>0</v>
      </c>
    </row>
    <row r="135" spans="1:7" hidden="1" x14ac:dyDescent="0.25">
      <c r="A135">
        <v>159</v>
      </c>
      <c r="B135" t="str">
        <f t="shared" si="2"/>
        <v>Ivan Cuellar</v>
      </c>
      <c r="C135" s="224">
        <v>45901.77815972222</v>
      </c>
      <c r="D135">
        <v>1</v>
      </c>
      <c r="E135">
        <v>0</v>
      </c>
      <c r="F135">
        <v>1</v>
      </c>
      <c r="G135">
        <v>0</v>
      </c>
    </row>
    <row r="136" spans="1:7" hidden="1" x14ac:dyDescent="0.25">
      <c r="A136">
        <v>159</v>
      </c>
      <c r="B136" t="str">
        <f t="shared" si="2"/>
        <v>Ivan Cuellar</v>
      </c>
      <c r="C136" s="224">
        <v>45902.375462962962</v>
      </c>
      <c r="D136">
        <v>1</v>
      </c>
      <c r="E136">
        <v>1</v>
      </c>
      <c r="F136">
        <v>1</v>
      </c>
      <c r="G136">
        <v>0</v>
      </c>
    </row>
    <row r="137" spans="1:7" hidden="1" x14ac:dyDescent="0.25">
      <c r="A137">
        <v>159</v>
      </c>
      <c r="B137" t="str">
        <f t="shared" si="2"/>
        <v>Ivan Cuellar</v>
      </c>
      <c r="C137" s="224">
        <v>45902.750891203701</v>
      </c>
      <c r="D137">
        <v>1</v>
      </c>
      <c r="E137">
        <v>0</v>
      </c>
      <c r="F137">
        <v>1</v>
      </c>
      <c r="G137">
        <v>0</v>
      </c>
    </row>
    <row r="138" spans="1:7" hidden="1" x14ac:dyDescent="0.25">
      <c r="A138">
        <v>159</v>
      </c>
      <c r="B138" t="str">
        <f t="shared" si="2"/>
        <v>Ivan Cuellar</v>
      </c>
      <c r="C138" s="224">
        <v>45902.750925925924</v>
      </c>
      <c r="D138">
        <v>1</v>
      </c>
      <c r="E138">
        <v>0</v>
      </c>
      <c r="F138">
        <v>1</v>
      </c>
      <c r="G138">
        <v>0</v>
      </c>
    </row>
    <row r="139" spans="1:7" hidden="1" x14ac:dyDescent="0.25">
      <c r="A139">
        <v>159</v>
      </c>
      <c r="B139" t="str">
        <f t="shared" si="2"/>
        <v>Ivan Cuellar</v>
      </c>
      <c r="C139" s="224">
        <v>45903.410081018519</v>
      </c>
      <c r="D139">
        <v>1</v>
      </c>
      <c r="E139">
        <v>1</v>
      </c>
      <c r="F139">
        <v>1</v>
      </c>
      <c r="G139">
        <v>0</v>
      </c>
    </row>
    <row r="140" spans="1:7" hidden="1" x14ac:dyDescent="0.25">
      <c r="A140">
        <v>159</v>
      </c>
      <c r="B140" t="str">
        <f t="shared" si="2"/>
        <v>Ivan Cuellar</v>
      </c>
      <c r="C140" s="224">
        <v>45903.717743055553</v>
      </c>
      <c r="D140">
        <v>1</v>
      </c>
      <c r="E140">
        <v>1</v>
      </c>
      <c r="F140">
        <v>1</v>
      </c>
      <c r="G140">
        <v>0</v>
      </c>
    </row>
    <row r="141" spans="1:7" hidden="1" x14ac:dyDescent="0.25">
      <c r="A141">
        <v>159</v>
      </c>
      <c r="B141" t="str">
        <f t="shared" si="2"/>
        <v>Ivan Cuellar</v>
      </c>
      <c r="C141" s="224">
        <v>45903.740057870367</v>
      </c>
      <c r="D141">
        <v>1</v>
      </c>
      <c r="E141">
        <v>1</v>
      </c>
      <c r="F141">
        <v>1</v>
      </c>
      <c r="G141">
        <v>0</v>
      </c>
    </row>
    <row r="142" spans="1:7" hidden="1" x14ac:dyDescent="0.25">
      <c r="A142">
        <v>159</v>
      </c>
      <c r="B142" t="str">
        <f t="shared" si="2"/>
        <v>Ivan Cuellar</v>
      </c>
      <c r="C142" s="224">
        <v>45908.373252314814</v>
      </c>
      <c r="D142">
        <v>1</v>
      </c>
      <c r="E142">
        <v>0</v>
      </c>
      <c r="F142">
        <v>1</v>
      </c>
      <c r="G142">
        <v>0</v>
      </c>
    </row>
    <row r="143" spans="1:7" hidden="1" x14ac:dyDescent="0.25">
      <c r="A143">
        <v>159</v>
      </c>
      <c r="B143" t="str">
        <f t="shared" si="2"/>
        <v>Ivan Cuellar</v>
      </c>
      <c r="C143" s="224">
        <v>45908.750752314816</v>
      </c>
      <c r="D143">
        <v>1</v>
      </c>
      <c r="E143">
        <v>0</v>
      </c>
      <c r="F143">
        <v>1</v>
      </c>
      <c r="G143">
        <v>0</v>
      </c>
    </row>
    <row r="144" spans="1:7" hidden="1" x14ac:dyDescent="0.25">
      <c r="A144">
        <v>159</v>
      </c>
      <c r="B144" t="str">
        <f t="shared" si="2"/>
        <v>Ivan Cuellar</v>
      </c>
      <c r="C144" s="224">
        <v>45909.375590277778</v>
      </c>
      <c r="D144">
        <v>1</v>
      </c>
      <c r="E144">
        <v>0</v>
      </c>
      <c r="F144">
        <v>1</v>
      </c>
      <c r="G144">
        <v>0</v>
      </c>
    </row>
    <row r="145" spans="1:7" hidden="1" x14ac:dyDescent="0.25">
      <c r="A145">
        <v>159</v>
      </c>
      <c r="B145" t="str">
        <f t="shared" si="2"/>
        <v>Ivan Cuellar</v>
      </c>
      <c r="C145" s="224">
        <v>45909.375625000001</v>
      </c>
      <c r="D145">
        <v>1</v>
      </c>
      <c r="E145">
        <v>0</v>
      </c>
      <c r="F145">
        <v>1</v>
      </c>
      <c r="G145">
        <v>0</v>
      </c>
    </row>
    <row r="146" spans="1:7" hidden="1" x14ac:dyDescent="0.25">
      <c r="A146">
        <v>170</v>
      </c>
      <c r="B146" t="str">
        <f t="shared" si="2"/>
        <v>Luis Palacios</v>
      </c>
      <c r="C146" s="224">
        <v>45901.222870370373</v>
      </c>
      <c r="D146">
        <v>1</v>
      </c>
      <c r="E146">
        <v>1</v>
      </c>
      <c r="F146">
        <v>16</v>
      </c>
      <c r="G146">
        <v>0</v>
      </c>
    </row>
    <row r="147" spans="1:7" hidden="1" x14ac:dyDescent="0.25">
      <c r="A147">
        <v>170</v>
      </c>
      <c r="B147" t="str">
        <f t="shared" si="2"/>
        <v>Luis Palacios</v>
      </c>
      <c r="C147" s="224">
        <v>45903.208819444444</v>
      </c>
      <c r="D147">
        <v>1</v>
      </c>
      <c r="E147">
        <v>1</v>
      </c>
      <c r="F147">
        <v>16</v>
      </c>
      <c r="G147">
        <v>0</v>
      </c>
    </row>
    <row r="148" spans="1:7" hidden="1" x14ac:dyDescent="0.25">
      <c r="A148">
        <v>170</v>
      </c>
      <c r="B148" t="str">
        <f t="shared" si="2"/>
        <v>Luis Palacios</v>
      </c>
      <c r="C148" s="224">
        <v>45905.224872685183</v>
      </c>
      <c r="D148">
        <v>1</v>
      </c>
      <c r="E148">
        <v>1</v>
      </c>
      <c r="F148">
        <v>16</v>
      </c>
      <c r="G148">
        <v>0</v>
      </c>
    </row>
    <row r="149" spans="1:7" hidden="1" x14ac:dyDescent="0.25">
      <c r="A149">
        <v>170</v>
      </c>
      <c r="B149" t="str">
        <f t="shared" si="2"/>
        <v>Luis Palacios</v>
      </c>
      <c r="C149" s="224">
        <v>45909.288761574076</v>
      </c>
      <c r="D149">
        <v>1</v>
      </c>
      <c r="E149">
        <v>0</v>
      </c>
      <c r="F149">
        <v>16</v>
      </c>
      <c r="G149">
        <v>0</v>
      </c>
    </row>
    <row r="150" spans="1:7" hidden="1" x14ac:dyDescent="0.25">
      <c r="A150">
        <v>180</v>
      </c>
      <c r="B150" t="str">
        <f t="shared" si="2"/>
        <v>Francisco Javier Muñiz Quiroz</v>
      </c>
      <c r="C150" s="224">
        <v>45901.289560185185</v>
      </c>
      <c r="D150">
        <v>1</v>
      </c>
      <c r="E150">
        <v>1</v>
      </c>
      <c r="F150">
        <v>16</v>
      </c>
      <c r="G150">
        <v>0</v>
      </c>
    </row>
    <row r="151" spans="1:7" hidden="1" x14ac:dyDescent="0.25">
      <c r="A151">
        <v>180</v>
      </c>
      <c r="B151" t="str">
        <f t="shared" si="2"/>
        <v>Francisco Javier Muñiz Quiroz</v>
      </c>
      <c r="C151" s="224">
        <v>45901.848449074074</v>
      </c>
      <c r="D151">
        <v>1</v>
      </c>
      <c r="E151">
        <v>0</v>
      </c>
      <c r="F151">
        <v>16</v>
      </c>
      <c r="G151">
        <v>0</v>
      </c>
    </row>
    <row r="152" spans="1:7" hidden="1" x14ac:dyDescent="0.25">
      <c r="A152">
        <v>180</v>
      </c>
      <c r="B152" t="str">
        <f t="shared" si="2"/>
        <v>Francisco Javier Muñiz Quiroz</v>
      </c>
      <c r="C152" s="224">
        <v>45902.298854166664</v>
      </c>
      <c r="D152">
        <v>1</v>
      </c>
      <c r="E152">
        <v>1</v>
      </c>
      <c r="F152">
        <v>1</v>
      </c>
      <c r="G152">
        <v>0</v>
      </c>
    </row>
    <row r="153" spans="1:7" hidden="1" x14ac:dyDescent="0.25">
      <c r="A153">
        <v>180</v>
      </c>
      <c r="B153" t="str">
        <f t="shared" si="2"/>
        <v>Francisco Javier Muñiz Quiroz</v>
      </c>
      <c r="C153" s="224">
        <v>45902.750509259262</v>
      </c>
      <c r="D153">
        <v>1</v>
      </c>
      <c r="E153">
        <v>0</v>
      </c>
      <c r="F153">
        <v>16</v>
      </c>
      <c r="G153">
        <v>0</v>
      </c>
    </row>
    <row r="154" spans="1:7" hidden="1" x14ac:dyDescent="0.25">
      <c r="A154">
        <v>180</v>
      </c>
      <c r="B154" t="str">
        <f t="shared" si="2"/>
        <v>Francisco Javier Muñiz Quiroz</v>
      </c>
      <c r="C154" s="224">
        <v>45903.284270833334</v>
      </c>
      <c r="D154">
        <v>1</v>
      </c>
      <c r="E154">
        <v>1</v>
      </c>
      <c r="F154">
        <v>16</v>
      </c>
      <c r="G154">
        <v>0</v>
      </c>
    </row>
    <row r="155" spans="1:7" hidden="1" x14ac:dyDescent="0.25">
      <c r="A155">
        <v>180</v>
      </c>
      <c r="B155" t="str">
        <f t="shared" si="2"/>
        <v>Francisco Javier Muñiz Quiroz</v>
      </c>
      <c r="C155" s="224">
        <v>45903.748738425929</v>
      </c>
      <c r="D155">
        <v>1</v>
      </c>
      <c r="E155">
        <v>1</v>
      </c>
      <c r="F155">
        <v>1</v>
      </c>
      <c r="G155">
        <v>0</v>
      </c>
    </row>
    <row r="156" spans="1:7" hidden="1" x14ac:dyDescent="0.25">
      <c r="A156">
        <v>180</v>
      </c>
      <c r="B156" t="str">
        <f t="shared" si="2"/>
        <v>Francisco Javier Muñiz Quiroz</v>
      </c>
      <c r="C156" s="224">
        <v>45904.299490740741</v>
      </c>
      <c r="D156">
        <v>1</v>
      </c>
      <c r="E156">
        <v>1</v>
      </c>
      <c r="F156">
        <v>16</v>
      </c>
      <c r="G156">
        <v>0</v>
      </c>
    </row>
    <row r="157" spans="1:7" hidden="1" x14ac:dyDescent="0.25">
      <c r="A157">
        <v>180</v>
      </c>
      <c r="B157" t="str">
        <f t="shared" si="2"/>
        <v>Francisco Javier Muñiz Quiroz</v>
      </c>
      <c r="C157" s="224">
        <v>45904.749386574076</v>
      </c>
      <c r="D157">
        <v>1</v>
      </c>
      <c r="E157">
        <v>1</v>
      </c>
      <c r="F157">
        <v>1</v>
      </c>
      <c r="G157">
        <v>0</v>
      </c>
    </row>
    <row r="158" spans="1:7" hidden="1" x14ac:dyDescent="0.25">
      <c r="A158">
        <v>180</v>
      </c>
      <c r="B158" t="str">
        <f t="shared" si="2"/>
        <v>Francisco Javier Muñiz Quiroz</v>
      </c>
      <c r="C158" s="224">
        <v>45905.291932870372</v>
      </c>
      <c r="D158">
        <v>1</v>
      </c>
      <c r="E158">
        <v>1</v>
      </c>
      <c r="F158">
        <v>16</v>
      </c>
      <c r="G158">
        <v>0</v>
      </c>
    </row>
    <row r="159" spans="1:7" hidden="1" x14ac:dyDescent="0.25">
      <c r="A159">
        <v>180</v>
      </c>
      <c r="B159" t="str">
        <f t="shared" si="2"/>
        <v>Francisco Javier Muñiz Quiroz</v>
      </c>
      <c r="C159" s="224">
        <v>45905.775949074072</v>
      </c>
      <c r="D159">
        <v>1</v>
      </c>
      <c r="E159">
        <v>0</v>
      </c>
      <c r="F159">
        <v>1</v>
      </c>
      <c r="G159">
        <v>0</v>
      </c>
    </row>
    <row r="160" spans="1:7" hidden="1" x14ac:dyDescent="0.25">
      <c r="A160">
        <v>180</v>
      </c>
      <c r="B160" t="str">
        <f t="shared" si="2"/>
        <v>Francisco Javier Muñiz Quiroz</v>
      </c>
      <c r="C160" s="224">
        <v>45906.299074074072</v>
      </c>
      <c r="D160">
        <v>1</v>
      </c>
      <c r="E160">
        <v>1</v>
      </c>
      <c r="F160">
        <v>16</v>
      </c>
      <c r="G160">
        <v>0</v>
      </c>
    </row>
    <row r="161" spans="1:7" hidden="1" x14ac:dyDescent="0.25">
      <c r="A161">
        <v>180</v>
      </c>
      <c r="B161" t="str">
        <f t="shared" si="2"/>
        <v>Francisco Javier Muñiz Quiroz</v>
      </c>
      <c r="C161" s="224">
        <v>45906.299108796295</v>
      </c>
      <c r="D161">
        <v>1</v>
      </c>
      <c r="E161">
        <v>1</v>
      </c>
      <c r="F161">
        <v>1</v>
      </c>
      <c r="G161">
        <v>0</v>
      </c>
    </row>
    <row r="162" spans="1:7" hidden="1" x14ac:dyDescent="0.25">
      <c r="A162">
        <v>180</v>
      </c>
      <c r="B162" t="str">
        <f t="shared" si="2"/>
        <v>Francisco Javier Muñiz Quiroz</v>
      </c>
      <c r="C162" s="224">
        <v>45906.542141203703</v>
      </c>
      <c r="D162">
        <v>1</v>
      </c>
      <c r="E162">
        <v>1</v>
      </c>
      <c r="F162">
        <v>16</v>
      </c>
      <c r="G162">
        <v>0</v>
      </c>
    </row>
    <row r="163" spans="1:7" hidden="1" x14ac:dyDescent="0.25">
      <c r="A163">
        <v>180</v>
      </c>
      <c r="B163" t="str">
        <f t="shared" si="2"/>
        <v>Francisco Javier Muñiz Quiroz</v>
      </c>
      <c r="C163" s="224">
        <v>45908.297060185185</v>
      </c>
      <c r="D163">
        <v>1</v>
      </c>
      <c r="E163">
        <v>0</v>
      </c>
      <c r="F163">
        <v>16</v>
      </c>
      <c r="G163">
        <v>0</v>
      </c>
    </row>
    <row r="164" spans="1:7" hidden="1" x14ac:dyDescent="0.25">
      <c r="A164">
        <v>180</v>
      </c>
      <c r="B164" t="str">
        <f t="shared" si="2"/>
        <v>Francisco Javier Muñiz Quiroz</v>
      </c>
      <c r="C164" s="224">
        <v>45908.749548611115</v>
      </c>
      <c r="D164">
        <v>1</v>
      </c>
      <c r="E164">
        <v>0</v>
      </c>
      <c r="F164">
        <v>16</v>
      </c>
      <c r="G164">
        <v>0</v>
      </c>
    </row>
    <row r="165" spans="1:7" hidden="1" x14ac:dyDescent="0.25">
      <c r="A165">
        <v>180</v>
      </c>
      <c r="B165" t="str">
        <f t="shared" si="2"/>
        <v>Francisco Javier Muñiz Quiroz</v>
      </c>
      <c r="C165" s="224">
        <v>45909.294571759259</v>
      </c>
      <c r="D165">
        <v>1</v>
      </c>
      <c r="E165">
        <v>0</v>
      </c>
      <c r="F165">
        <v>16</v>
      </c>
      <c r="G165">
        <v>0</v>
      </c>
    </row>
    <row r="166" spans="1:7" hidden="1" x14ac:dyDescent="0.25">
      <c r="A166">
        <v>184</v>
      </c>
      <c r="B166" t="str">
        <f t="shared" si="2"/>
        <v>Josue Tejeda Hernández</v>
      </c>
      <c r="C166" s="224">
        <v>45901.225682870368</v>
      </c>
      <c r="D166">
        <v>1</v>
      </c>
      <c r="E166">
        <v>0</v>
      </c>
      <c r="F166">
        <v>1</v>
      </c>
      <c r="G166">
        <v>0</v>
      </c>
    </row>
    <row r="167" spans="1:7" hidden="1" x14ac:dyDescent="0.25">
      <c r="A167">
        <v>184</v>
      </c>
      <c r="B167" t="str">
        <f t="shared" si="2"/>
        <v>Josue Tejeda Hernández</v>
      </c>
      <c r="C167" s="224">
        <v>45901.850011574075</v>
      </c>
      <c r="D167">
        <v>1</v>
      </c>
      <c r="E167">
        <v>1</v>
      </c>
      <c r="F167">
        <v>1</v>
      </c>
      <c r="G167">
        <v>0</v>
      </c>
    </row>
    <row r="168" spans="1:7" hidden="1" x14ac:dyDescent="0.25">
      <c r="A168">
        <v>184</v>
      </c>
      <c r="B168" t="str">
        <f t="shared" si="2"/>
        <v>Josue Tejeda Hernández</v>
      </c>
      <c r="C168" s="224">
        <v>45902.260254629633</v>
      </c>
      <c r="D168">
        <v>1</v>
      </c>
      <c r="E168">
        <v>0</v>
      </c>
      <c r="F168">
        <v>1</v>
      </c>
      <c r="G168">
        <v>0</v>
      </c>
    </row>
    <row r="169" spans="1:7" hidden="1" x14ac:dyDescent="0.25">
      <c r="A169">
        <v>184</v>
      </c>
      <c r="B169" t="str">
        <f t="shared" si="2"/>
        <v>Josue Tejeda Hernández</v>
      </c>
      <c r="C169" s="224">
        <v>45902.758784722224</v>
      </c>
      <c r="D169">
        <v>1</v>
      </c>
      <c r="E169">
        <v>1</v>
      </c>
      <c r="F169">
        <v>1</v>
      </c>
      <c r="G169">
        <v>0</v>
      </c>
    </row>
    <row r="170" spans="1:7" hidden="1" x14ac:dyDescent="0.25">
      <c r="A170">
        <v>184</v>
      </c>
      <c r="B170" t="str">
        <f t="shared" si="2"/>
        <v>Josue Tejeda Hernández</v>
      </c>
      <c r="C170" s="224">
        <v>45903.275902777779</v>
      </c>
      <c r="D170">
        <v>1</v>
      </c>
      <c r="E170">
        <v>0</v>
      </c>
      <c r="F170">
        <v>1</v>
      </c>
      <c r="G170">
        <v>0</v>
      </c>
    </row>
    <row r="171" spans="1:7" hidden="1" x14ac:dyDescent="0.25">
      <c r="A171">
        <v>184</v>
      </c>
      <c r="B171" t="str">
        <f t="shared" si="2"/>
        <v>Josue Tejeda Hernández</v>
      </c>
      <c r="C171" s="224">
        <v>45903.79105324074</v>
      </c>
      <c r="D171">
        <v>1</v>
      </c>
      <c r="E171">
        <v>1</v>
      </c>
      <c r="F171">
        <v>1</v>
      </c>
      <c r="G171">
        <v>0</v>
      </c>
    </row>
    <row r="172" spans="1:7" hidden="1" x14ac:dyDescent="0.25">
      <c r="A172">
        <v>184</v>
      </c>
      <c r="B172" t="str">
        <f t="shared" si="2"/>
        <v>Josue Tejeda Hernández</v>
      </c>
      <c r="C172" s="224">
        <v>45904.293680555558</v>
      </c>
      <c r="D172">
        <v>1</v>
      </c>
      <c r="E172">
        <v>0</v>
      </c>
      <c r="F172">
        <v>1</v>
      </c>
      <c r="G172">
        <v>0</v>
      </c>
    </row>
    <row r="173" spans="1:7" hidden="1" x14ac:dyDescent="0.25">
      <c r="A173">
        <v>184</v>
      </c>
      <c r="B173" t="str">
        <f t="shared" si="2"/>
        <v>Josue Tejeda Hernández</v>
      </c>
      <c r="C173" s="224">
        <v>45904.815578703703</v>
      </c>
      <c r="D173">
        <v>1</v>
      </c>
      <c r="E173">
        <v>1</v>
      </c>
      <c r="F173">
        <v>1</v>
      </c>
      <c r="G173">
        <v>0</v>
      </c>
    </row>
    <row r="174" spans="1:7" hidden="1" x14ac:dyDescent="0.25">
      <c r="A174">
        <v>184</v>
      </c>
      <c r="B174" t="str">
        <f t="shared" si="2"/>
        <v>Josue Tejeda Hernández</v>
      </c>
      <c r="C174" s="224">
        <v>45905.297673611109</v>
      </c>
      <c r="D174">
        <v>1</v>
      </c>
      <c r="E174">
        <v>0</v>
      </c>
      <c r="F174">
        <v>1</v>
      </c>
      <c r="G174">
        <v>0</v>
      </c>
    </row>
    <row r="175" spans="1:7" hidden="1" x14ac:dyDescent="0.25">
      <c r="A175">
        <v>184</v>
      </c>
      <c r="B175" t="str">
        <f t="shared" si="2"/>
        <v>Josue Tejeda Hernández</v>
      </c>
      <c r="C175" s="224">
        <v>45905.816064814811</v>
      </c>
      <c r="D175">
        <v>1</v>
      </c>
      <c r="E175">
        <v>1</v>
      </c>
      <c r="F175">
        <v>1</v>
      </c>
      <c r="G175">
        <v>0</v>
      </c>
    </row>
    <row r="176" spans="1:7" hidden="1" x14ac:dyDescent="0.25">
      <c r="A176">
        <v>184</v>
      </c>
      <c r="B176" t="str">
        <f t="shared" si="2"/>
        <v>Josue Tejeda Hernández</v>
      </c>
      <c r="C176" s="224">
        <v>45906.288287037038</v>
      </c>
      <c r="D176">
        <v>1</v>
      </c>
      <c r="E176">
        <v>0</v>
      </c>
      <c r="F176">
        <v>1</v>
      </c>
      <c r="G176">
        <v>0</v>
      </c>
    </row>
    <row r="177" spans="1:7" hidden="1" x14ac:dyDescent="0.25">
      <c r="A177">
        <v>184</v>
      </c>
      <c r="B177" t="str">
        <f t="shared" si="2"/>
        <v>Josue Tejeda Hernández</v>
      </c>
      <c r="C177" s="224">
        <v>45906.882256944446</v>
      </c>
      <c r="D177">
        <v>1</v>
      </c>
      <c r="E177">
        <v>1</v>
      </c>
      <c r="F177">
        <v>1</v>
      </c>
      <c r="G177">
        <v>0</v>
      </c>
    </row>
    <row r="178" spans="1:7" hidden="1" x14ac:dyDescent="0.25">
      <c r="A178">
        <v>184</v>
      </c>
      <c r="B178" t="str">
        <f t="shared" si="2"/>
        <v>Josue Tejeda Hernández</v>
      </c>
      <c r="C178" s="224">
        <v>45907.284513888888</v>
      </c>
      <c r="D178">
        <v>1</v>
      </c>
      <c r="E178">
        <v>0</v>
      </c>
      <c r="F178">
        <v>1</v>
      </c>
      <c r="G178">
        <v>0</v>
      </c>
    </row>
    <row r="179" spans="1:7" hidden="1" x14ac:dyDescent="0.25">
      <c r="A179">
        <v>184</v>
      </c>
      <c r="B179" t="str">
        <f t="shared" si="2"/>
        <v>Josue Tejeda Hernández</v>
      </c>
      <c r="C179" s="224">
        <v>45908.283182870371</v>
      </c>
      <c r="D179">
        <v>1</v>
      </c>
      <c r="E179">
        <v>0</v>
      </c>
      <c r="F179">
        <v>1</v>
      </c>
      <c r="G179">
        <v>0</v>
      </c>
    </row>
    <row r="180" spans="1:7" hidden="1" x14ac:dyDescent="0.25">
      <c r="A180">
        <v>184</v>
      </c>
      <c r="B180" t="str">
        <f t="shared" si="2"/>
        <v>Josue Tejeda Hernández</v>
      </c>
      <c r="C180" s="224">
        <v>45909.270231481481</v>
      </c>
      <c r="D180">
        <v>1</v>
      </c>
      <c r="E180">
        <v>0</v>
      </c>
      <c r="F180">
        <v>1</v>
      </c>
      <c r="G180">
        <v>0</v>
      </c>
    </row>
    <row r="181" spans="1:7" x14ac:dyDescent="0.25">
      <c r="A181">
        <v>186</v>
      </c>
      <c r="B181" t="str">
        <f t="shared" si="2"/>
        <v>Ivan Valdez</v>
      </c>
      <c r="C181" s="224">
        <v>45901.239618055559</v>
      </c>
      <c r="D181">
        <v>1</v>
      </c>
      <c r="E181">
        <v>1</v>
      </c>
      <c r="F181">
        <v>1</v>
      </c>
      <c r="G181">
        <v>0</v>
      </c>
    </row>
    <row r="182" spans="1:7" x14ac:dyDescent="0.25">
      <c r="A182">
        <v>186</v>
      </c>
      <c r="B182" t="str">
        <f t="shared" si="2"/>
        <v>Ivan Valdez</v>
      </c>
      <c r="C182" s="224">
        <v>45901.833692129629</v>
      </c>
      <c r="D182">
        <v>1</v>
      </c>
      <c r="E182">
        <v>0</v>
      </c>
      <c r="F182">
        <v>16</v>
      </c>
      <c r="G182">
        <v>0</v>
      </c>
    </row>
    <row r="183" spans="1:7" x14ac:dyDescent="0.25">
      <c r="A183">
        <v>186</v>
      </c>
      <c r="B183" t="str">
        <f t="shared" si="2"/>
        <v>Ivan Valdez</v>
      </c>
      <c r="C183" s="224">
        <v>45902.292650462965</v>
      </c>
      <c r="D183">
        <v>1</v>
      </c>
      <c r="E183">
        <v>1</v>
      </c>
      <c r="F183">
        <v>1</v>
      </c>
      <c r="G183">
        <v>0</v>
      </c>
    </row>
    <row r="184" spans="1:7" x14ac:dyDescent="0.25">
      <c r="A184">
        <v>186</v>
      </c>
      <c r="B184" t="str">
        <f t="shared" si="2"/>
        <v>Ivan Valdez</v>
      </c>
      <c r="C184" s="224">
        <v>45902.752870370372</v>
      </c>
      <c r="D184">
        <v>1</v>
      </c>
      <c r="E184">
        <v>0</v>
      </c>
      <c r="F184">
        <v>1</v>
      </c>
      <c r="G184">
        <v>0</v>
      </c>
    </row>
    <row r="185" spans="1:7" x14ac:dyDescent="0.25">
      <c r="A185">
        <v>186</v>
      </c>
      <c r="B185" t="str">
        <f t="shared" si="2"/>
        <v>Ivan Valdez</v>
      </c>
      <c r="C185" s="224">
        <v>45902.752916666665</v>
      </c>
      <c r="D185">
        <v>1</v>
      </c>
      <c r="E185">
        <v>0</v>
      </c>
      <c r="F185">
        <v>1</v>
      </c>
      <c r="G185">
        <v>0</v>
      </c>
    </row>
    <row r="186" spans="1:7" x14ac:dyDescent="0.25">
      <c r="A186">
        <v>186</v>
      </c>
      <c r="B186" t="str">
        <f t="shared" si="2"/>
        <v>Ivan Valdez</v>
      </c>
      <c r="C186" s="224">
        <v>45903.28943287037</v>
      </c>
      <c r="D186">
        <v>1</v>
      </c>
      <c r="E186">
        <v>1</v>
      </c>
      <c r="F186">
        <v>1</v>
      </c>
      <c r="G186">
        <v>0</v>
      </c>
    </row>
    <row r="187" spans="1:7" x14ac:dyDescent="0.25">
      <c r="A187">
        <v>186</v>
      </c>
      <c r="B187" t="str">
        <f t="shared" si="2"/>
        <v>Ivan Valdez</v>
      </c>
      <c r="C187" s="224">
        <v>45903.289479166669</v>
      </c>
      <c r="D187">
        <v>1</v>
      </c>
      <c r="E187">
        <v>1</v>
      </c>
      <c r="F187">
        <v>1</v>
      </c>
      <c r="G187">
        <v>0</v>
      </c>
    </row>
    <row r="188" spans="1:7" x14ac:dyDescent="0.25">
      <c r="A188">
        <v>186</v>
      </c>
      <c r="B188" t="str">
        <f t="shared" si="2"/>
        <v>Ivan Valdez</v>
      </c>
      <c r="C188" s="224">
        <v>45903.289537037039</v>
      </c>
      <c r="D188">
        <v>1</v>
      </c>
      <c r="E188">
        <v>1</v>
      </c>
      <c r="F188">
        <v>1</v>
      </c>
      <c r="G188">
        <v>0</v>
      </c>
    </row>
    <row r="189" spans="1:7" x14ac:dyDescent="0.25">
      <c r="A189">
        <v>186</v>
      </c>
      <c r="B189" t="str">
        <f t="shared" si="2"/>
        <v>Ivan Valdez</v>
      </c>
      <c r="C189" s="224">
        <v>45903.769988425927</v>
      </c>
      <c r="D189">
        <v>1</v>
      </c>
      <c r="E189">
        <v>1</v>
      </c>
      <c r="F189">
        <v>16</v>
      </c>
      <c r="G189">
        <v>0</v>
      </c>
    </row>
    <row r="190" spans="1:7" x14ac:dyDescent="0.25">
      <c r="A190">
        <v>186</v>
      </c>
      <c r="B190" t="str">
        <f t="shared" si="2"/>
        <v>Ivan Valdez</v>
      </c>
      <c r="C190" s="224">
        <v>45903.77003472222</v>
      </c>
      <c r="D190">
        <v>1</v>
      </c>
      <c r="E190">
        <v>1</v>
      </c>
      <c r="F190">
        <v>1</v>
      </c>
      <c r="G190">
        <v>0</v>
      </c>
    </row>
    <row r="191" spans="1:7" x14ac:dyDescent="0.25">
      <c r="A191">
        <v>186</v>
      </c>
      <c r="B191" t="str">
        <f t="shared" si="2"/>
        <v>Ivan Valdez</v>
      </c>
      <c r="C191" s="224">
        <v>45904.296724537038</v>
      </c>
      <c r="D191">
        <v>1</v>
      </c>
      <c r="E191">
        <v>1</v>
      </c>
      <c r="F191">
        <v>1</v>
      </c>
      <c r="G191">
        <v>0</v>
      </c>
    </row>
    <row r="192" spans="1:7" x14ac:dyDescent="0.25">
      <c r="A192">
        <v>186</v>
      </c>
      <c r="B192" t="str">
        <f t="shared" si="2"/>
        <v>Ivan Valdez</v>
      </c>
      <c r="C192" s="224">
        <v>45904.296759259261</v>
      </c>
      <c r="D192">
        <v>1</v>
      </c>
      <c r="E192">
        <v>1</v>
      </c>
      <c r="F192">
        <v>1</v>
      </c>
      <c r="G192">
        <v>0</v>
      </c>
    </row>
    <row r="193" spans="1:7" x14ac:dyDescent="0.25">
      <c r="A193">
        <v>186</v>
      </c>
      <c r="B193" t="str">
        <f t="shared" ref="B193:B250" si="3">VLOOKUP(A193,$K$1:$L$21,2,0)</f>
        <v>Ivan Valdez</v>
      </c>
      <c r="C193" s="224">
        <v>45904.296817129631</v>
      </c>
      <c r="D193">
        <v>1</v>
      </c>
      <c r="E193">
        <v>1</v>
      </c>
      <c r="F193">
        <v>1</v>
      </c>
      <c r="G193">
        <v>0</v>
      </c>
    </row>
    <row r="194" spans="1:7" x14ac:dyDescent="0.25">
      <c r="A194">
        <v>186</v>
      </c>
      <c r="B194" t="str">
        <f t="shared" si="3"/>
        <v>Ivan Valdez</v>
      </c>
      <c r="C194" s="224">
        <v>45904.819074074076</v>
      </c>
      <c r="D194">
        <v>1</v>
      </c>
      <c r="E194">
        <v>1</v>
      </c>
      <c r="F194">
        <v>16</v>
      </c>
      <c r="G194">
        <v>0</v>
      </c>
    </row>
    <row r="195" spans="1:7" x14ac:dyDescent="0.25">
      <c r="A195">
        <v>186</v>
      </c>
      <c r="B195" t="str">
        <f t="shared" si="3"/>
        <v>Ivan Valdez</v>
      </c>
      <c r="C195" s="224">
        <v>45904.819120370368</v>
      </c>
      <c r="D195">
        <v>1</v>
      </c>
      <c r="E195">
        <v>1</v>
      </c>
      <c r="F195">
        <v>1</v>
      </c>
      <c r="G195">
        <v>0</v>
      </c>
    </row>
    <row r="196" spans="1:7" x14ac:dyDescent="0.25">
      <c r="A196">
        <v>186</v>
      </c>
      <c r="B196" t="str">
        <f t="shared" si="3"/>
        <v>Ivan Valdez</v>
      </c>
      <c r="C196" s="224">
        <v>45905.296307870369</v>
      </c>
      <c r="D196">
        <v>1</v>
      </c>
      <c r="E196">
        <v>1</v>
      </c>
      <c r="F196">
        <v>1</v>
      </c>
      <c r="G196">
        <v>0</v>
      </c>
    </row>
    <row r="197" spans="1:7" x14ac:dyDescent="0.25">
      <c r="A197">
        <v>186</v>
      </c>
      <c r="B197" t="str">
        <f t="shared" si="3"/>
        <v>Ivan Valdez</v>
      </c>
      <c r="C197" s="224">
        <v>45905.772719907407</v>
      </c>
      <c r="D197">
        <v>1</v>
      </c>
      <c r="E197">
        <v>0</v>
      </c>
      <c r="F197">
        <v>16</v>
      </c>
      <c r="G197">
        <v>0</v>
      </c>
    </row>
    <row r="198" spans="1:7" x14ac:dyDescent="0.25">
      <c r="A198">
        <v>186</v>
      </c>
      <c r="B198" t="str">
        <f t="shared" si="3"/>
        <v>Ivan Valdez</v>
      </c>
      <c r="C198" s="224">
        <v>45905.772766203707</v>
      </c>
      <c r="D198">
        <v>1</v>
      </c>
      <c r="E198">
        <v>0</v>
      </c>
      <c r="F198">
        <v>1</v>
      </c>
      <c r="G198">
        <v>0</v>
      </c>
    </row>
    <row r="199" spans="1:7" x14ac:dyDescent="0.25">
      <c r="A199">
        <v>186</v>
      </c>
      <c r="B199" t="str">
        <f t="shared" si="3"/>
        <v>Ivan Valdez</v>
      </c>
      <c r="C199" s="224">
        <v>45905.772800925923</v>
      </c>
      <c r="D199">
        <v>1</v>
      </c>
      <c r="E199">
        <v>0</v>
      </c>
      <c r="F199">
        <v>1</v>
      </c>
      <c r="G199">
        <v>0</v>
      </c>
    </row>
    <row r="200" spans="1:7" x14ac:dyDescent="0.25">
      <c r="A200">
        <v>186</v>
      </c>
      <c r="B200" t="str">
        <f t="shared" si="3"/>
        <v>Ivan Valdez</v>
      </c>
      <c r="C200" s="224">
        <v>45907.603159722225</v>
      </c>
      <c r="D200">
        <v>1</v>
      </c>
      <c r="E200">
        <v>0</v>
      </c>
      <c r="F200">
        <v>1</v>
      </c>
      <c r="G200">
        <v>0</v>
      </c>
    </row>
    <row r="201" spans="1:7" x14ac:dyDescent="0.25">
      <c r="A201">
        <v>186</v>
      </c>
      <c r="B201" t="str">
        <f t="shared" si="3"/>
        <v>Ivan Valdez</v>
      </c>
      <c r="C201" s="224">
        <v>45907.990428240744</v>
      </c>
      <c r="D201">
        <v>1</v>
      </c>
      <c r="E201">
        <v>0</v>
      </c>
      <c r="F201">
        <v>16</v>
      </c>
      <c r="G201">
        <v>0</v>
      </c>
    </row>
    <row r="202" spans="1:7" x14ac:dyDescent="0.25">
      <c r="A202">
        <v>186</v>
      </c>
      <c r="B202" t="str">
        <f t="shared" si="3"/>
        <v>Ivan Valdez</v>
      </c>
      <c r="C202" s="224">
        <v>45908.275196759256</v>
      </c>
      <c r="D202">
        <v>1</v>
      </c>
      <c r="E202">
        <v>0</v>
      </c>
      <c r="F202">
        <v>1</v>
      </c>
      <c r="G202">
        <v>0</v>
      </c>
    </row>
    <row r="203" spans="1:7" x14ac:dyDescent="0.25">
      <c r="A203">
        <v>186</v>
      </c>
      <c r="B203" t="str">
        <f t="shared" si="3"/>
        <v>Ivan Valdez</v>
      </c>
      <c r="C203" s="224">
        <v>45908.275219907409</v>
      </c>
      <c r="D203">
        <v>1</v>
      </c>
      <c r="E203">
        <v>0</v>
      </c>
      <c r="F203">
        <v>16</v>
      </c>
      <c r="G203">
        <v>0</v>
      </c>
    </row>
    <row r="204" spans="1:7" x14ac:dyDescent="0.25">
      <c r="A204">
        <v>186</v>
      </c>
      <c r="B204" t="str">
        <f t="shared" si="3"/>
        <v>Ivan Valdez</v>
      </c>
      <c r="C204" s="224">
        <v>45908.777650462966</v>
      </c>
      <c r="D204">
        <v>1</v>
      </c>
      <c r="E204">
        <v>0</v>
      </c>
      <c r="F204">
        <v>1</v>
      </c>
      <c r="G204">
        <v>0</v>
      </c>
    </row>
    <row r="205" spans="1:7" x14ac:dyDescent="0.25">
      <c r="A205">
        <v>186</v>
      </c>
      <c r="B205" t="str">
        <f t="shared" si="3"/>
        <v>Ivan Valdez</v>
      </c>
      <c r="C205" s="224">
        <v>45909.285856481481</v>
      </c>
      <c r="D205">
        <v>1</v>
      </c>
      <c r="E205">
        <v>0</v>
      </c>
      <c r="F205">
        <v>1</v>
      </c>
      <c r="G205">
        <v>0</v>
      </c>
    </row>
    <row r="206" spans="1:7" x14ac:dyDescent="0.25">
      <c r="A206">
        <v>186</v>
      </c>
      <c r="B206" t="str">
        <f t="shared" si="3"/>
        <v>Ivan Valdez</v>
      </c>
      <c r="C206" s="224">
        <v>45909.285879629628</v>
      </c>
      <c r="D206">
        <v>1</v>
      </c>
      <c r="E206">
        <v>0</v>
      </c>
      <c r="F206">
        <v>16</v>
      </c>
      <c r="G206">
        <v>0</v>
      </c>
    </row>
    <row r="207" spans="1:7" hidden="1" x14ac:dyDescent="0.25">
      <c r="A207">
        <v>194</v>
      </c>
      <c r="B207" t="str">
        <f t="shared" si="3"/>
        <v>Guadalupe Cruz</v>
      </c>
      <c r="C207" s="224">
        <v>45903.334826388891</v>
      </c>
      <c r="D207">
        <v>1</v>
      </c>
      <c r="E207">
        <v>1</v>
      </c>
      <c r="F207">
        <v>1</v>
      </c>
      <c r="G207">
        <v>0</v>
      </c>
    </row>
    <row r="208" spans="1:7" hidden="1" x14ac:dyDescent="0.25">
      <c r="A208">
        <v>194</v>
      </c>
      <c r="B208" t="str">
        <f t="shared" si="3"/>
        <v>Guadalupe Cruz</v>
      </c>
      <c r="C208" s="224">
        <v>45903.810879629629</v>
      </c>
      <c r="D208">
        <v>1</v>
      </c>
      <c r="E208">
        <v>1</v>
      </c>
      <c r="F208">
        <v>1</v>
      </c>
      <c r="G208">
        <v>0</v>
      </c>
    </row>
    <row r="209" spans="1:7" hidden="1" x14ac:dyDescent="0.25">
      <c r="A209">
        <v>194</v>
      </c>
      <c r="B209" t="str">
        <f t="shared" si="3"/>
        <v>Guadalupe Cruz</v>
      </c>
      <c r="C209" s="224">
        <v>45904.338206018518</v>
      </c>
      <c r="D209">
        <v>1</v>
      </c>
      <c r="E209">
        <v>1</v>
      </c>
      <c r="F209">
        <v>1</v>
      </c>
      <c r="G209">
        <v>0</v>
      </c>
    </row>
    <row r="210" spans="1:7" hidden="1" x14ac:dyDescent="0.25">
      <c r="A210">
        <v>194</v>
      </c>
      <c r="B210" t="str">
        <f t="shared" si="3"/>
        <v>Guadalupe Cruz</v>
      </c>
      <c r="C210" s="224">
        <v>45905.332766203705</v>
      </c>
      <c r="D210">
        <v>1</v>
      </c>
      <c r="E210">
        <v>0</v>
      </c>
      <c r="F210">
        <v>1</v>
      </c>
      <c r="G210">
        <v>0</v>
      </c>
    </row>
    <row r="211" spans="1:7" hidden="1" x14ac:dyDescent="0.25">
      <c r="A211">
        <v>194</v>
      </c>
      <c r="B211" t="str">
        <f t="shared" si="3"/>
        <v>Guadalupe Cruz</v>
      </c>
      <c r="C211" s="224">
        <v>45905.876134259262</v>
      </c>
      <c r="D211">
        <v>1</v>
      </c>
      <c r="E211">
        <v>1</v>
      </c>
      <c r="F211">
        <v>1</v>
      </c>
      <c r="G211">
        <v>0</v>
      </c>
    </row>
    <row r="212" spans="1:7" hidden="1" x14ac:dyDescent="0.25">
      <c r="A212">
        <v>194</v>
      </c>
      <c r="B212" t="str">
        <f t="shared" si="3"/>
        <v>Guadalupe Cruz</v>
      </c>
      <c r="C212" s="224">
        <v>45906.338495370372</v>
      </c>
      <c r="D212">
        <v>1</v>
      </c>
      <c r="E212">
        <v>1</v>
      </c>
      <c r="F212">
        <v>1</v>
      </c>
      <c r="G212">
        <v>0</v>
      </c>
    </row>
    <row r="213" spans="1:7" hidden="1" x14ac:dyDescent="0.25">
      <c r="A213">
        <v>194</v>
      </c>
      <c r="B213" t="str">
        <f t="shared" si="3"/>
        <v>Guadalupe Cruz</v>
      </c>
      <c r="C213" s="224">
        <v>45908.330300925925</v>
      </c>
      <c r="D213">
        <v>1</v>
      </c>
      <c r="E213">
        <v>0</v>
      </c>
      <c r="F213">
        <v>1</v>
      </c>
      <c r="G213">
        <v>0</v>
      </c>
    </row>
    <row r="214" spans="1:7" hidden="1" x14ac:dyDescent="0.25">
      <c r="A214">
        <v>194</v>
      </c>
      <c r="B214" t="str">
        <f t="shared" si="3"/>
        <v>Guadalupe Cruz</v>
      </c>
      <c r="C214" s="224">
        <v>45909.33666666667</v>
      </c>
      <c r="D214">
        <v>1</v>
      </c>
      <c r="E214">
        <v>0</v>
      </c>
      <c r="F214">
        <v>1</v>
      </c>
      <c r="G214">
        <v>0</v>
      </c>
    </row>
    <row r="215" spans="1:7" hidden="1" x14ac:dyDescent="0.25">
      <c r="A215">
        <v>195</v>
      </c>
      <c r="B215" t="str">
        <f t="shared" si="3"/>
        <v>Jonathan Velazquez</v>
      </c>
      <c r="C215" s="224">
        <v>45901.774016203701</v>
      </c>
      <c r="D215">
        <v>1</v>
      </c>
      <c r="E215">
        <v>0</v>
      </c>
      <c r="F215">
        <v>1</v>
      </c>
      <c r="G215">
        <v>0</v>
      </c>
    </row>
    <row r="216" spans="1:7" hidden="1" x14ac:dyDescent="0.25">
      <c r="A216">
        <v>195</v>
      </c>
      <c r="B216" t="str">
        <f t="shared" si="3"/>
        <v>Jonathan Velazquez</v>
      </c>
      <c r="C216" s="224">
        <v>45902.288587962961</v>
      </c>
      <c r="D216">
        <v>1</v>
      </c>
      <c r="E216">
        <v>1</v>
      </c>
      <c r="F216">
        <v>1</v>
      </c>
      <c r="G216">
        <v>0</v>
      </c>
    </row>
    <row r="217" spans="1:7" hidden="1" x14ac:dyDescent="0.25">
      <c r="A217">
        <v>195</v>
      </c>
      <c r="B217" t="str">
        <f t="shared" si="3"/>
        <v>Jonathan Velazquez</v>
      </c>
      <c r="C217" s="224">
        <v>45902.84165509259</v>
      </c>
      <c r="D217">
        <v>1</v>
      </c>
      <c r="E217">
        <v>1</v>
      </c>
      <c r="F217">
        <v>1</v>
      </c>
      <c r="G217">
        <v>0</v>
      </c>
    </row>
    <row r="218" spans="1:7" hidden="1" x14ac:dyDescent="0.25">
      <c r="A218">
        <v>195</v>
      </c>
      <c r="B218" t="str">
        <f t="shared" si="3"/>
        <v>Jonathan Velazquez</v>
      </c>
      <c r="C218" s="224">
        <v>45903.787627314814</v>
      </c>
      <c r="D218">
        <v>1</v>
      </c>
      <c r="E218">
        <v>1</v>
      </c>
      <c r="F218">
        <v>1</v>
      </c>
      <c r="G218">
        <v>0</v>
      </c>
    </row>
    <row r="219" spans="1:7" hidden="1" x14ac:dyDescent="0.25">
      <c r="A219">
        <v>195</v>
      </c>
      <c r="B219" t="str">
        <f t="shared" si="3"/>
        <v>Jonathan Velazquez</v>
      </c>
      <c r="C219" s="224">
        <v>45904.287557870368</v>
      </c>
      <c r="D219">
        <v>1</v>
      </c>
      <c r="E219">
        <v>1</v>
      </c>
      <c r="F219">
        <v>1</v>
      </c>
      <c r="G219">
        <v>0</v>
      </c>
    </row>
    <row r="220" spans="1:7" hidden="1" x14ac:dyDescent="0.25">
      <c r="A220">
        <v>195</v>
      </c>
      <c r="B220" t="str">
        <f t="shared" si="3"/>
        <v>Jonathan Velazquez</v>
      </c>
      <c r="C220" s="224">
        <v>45904.791527777779</v>
      </c>
      <c r="D220">
        <v>1</v>
      </c>
      <c r="E220">
        <v>1</v>
      </c>
      <c r="F220">
        <v>1</v>
      </c>
      <c r="G220">
        <v>0</v>
      </c>
    </row>
    <row r="221" spans="1:7" hidden="1" x14ac:dyDescent="0.25">
      <c r="A221">
        <v>195</v>
      </c>
      <c r="B221" t="str">
        <f t="shared" si="3"/>
        <v>Jonathan Velazquez</v>
      </c>
      <c r="C221" s="224">
        <v>45906.301631944443</v>
      </c>
      <c r="D221">
        <v>1</v>
      </c>
      <c r="E221">
        <v>1</v>
      </c>
      <c r="F221">
        <v>1</v>
      </c>
      <c r="G221">
        <v>0</v>
      </c>
    </row>
    <row r="222" spans="1:7" hidden="1" x14ac:dyDescent="0.25">
      <c r="A222">
        <v>195</v>
      </c>
      <c r="B222" t="str">
        <f t="shared" si="3"/>
        <v>Jonathan Velazquez</v>
      </c>
      <c r="C222" s="224">
        <v>45907.296099537038</v>
      </c>
      <c r="D222">
        <v>1</v>
      </c>
      <c r="E222">
        <v>0</v>
      </c>
      <c r="F222">
        <v>1</v>
      </c>
      <c r="G222">
        <v>0</v>
      </c>
    </row>
    <row r="223" spans="1:7" hidden="1" x14ac:dyDescent="0.25">
      <c r="A223">
        <v>195</v>
      </c>
      <c r="B223" t="str">
        <f t="shared" si="3"/>
        <v>Jonathan Velazquez</v>
      </c>
      <c r="C223" s="224">
        <v>45909.292662037034</v>
      </c>
      <c r="D223">
        <v>1</v>
      </c>
      <c r="E223">
        <v>0</v>
      </c>
      <c r="F223">
        <v>1</v>
      </c>
      <c r="G223">
        <v>0</v>
      </c>
    </row>
    <row r="224" spans="1:7" hidden="1" x14ac:dyDescent="0.25">
      <c r="A224">
        <v>196</v>
      </c>
      <c r="B224" t="str">
        <f t="shared" si="3"/>
        <v>Victor Aguilar</v>
      </c>
      <c r="C224" s="224">
        <v>45901.341423611113</v>
      </c>
      <c r="D224">
        <v>1</v>
      </c>
      <c r="E224">
        <v>1</v>
      </c>
      <c r="F224">
        <v>1</v>
      </c>
      <c r="G224">
        <v>0</v>
      </c>
    </row>
    <row r="225" spans="1:7" hidden="1" x14ac:dyDescent="0.25">
      <c r="A225">
        <v>196</v>
      </c>
      <c r="B225" t="str">
        <f t="shared" si="3"/>
        <v>Victor Aguilar</v>
      </c>
      <c r="C225" s="224">
        <v>45901.938136574077</v>
      </c>
      <c r="D225">
        <v>1</v>
      </c>
      <c r="E225">
        <v>1</v>
      </c>
      <c r="F225">
        <v>1</v>
      </c>
      <c r="G225">
        <v>0</v>
      </c>
    </row>
    <row r="226" spans="1:7" hidden="1" x14ac:dyDescent="0.25">
      <c r="A226">
        <v>196</v>
      </c>
      <c r="B226" t="str">
        <f t="shared" si="3"/>
        <v>Victor Aguilar</v>
      </c>
      <c r="C226" s="224">
        <v>45902.352395833332</v>
      </c>
      <c r="D226">
        <v>1</v>
      </c>
      <c r="E226">
        <v>1</v>
      </c>
      <c r="F226">
        <v>1</v>
      </c>
      <c r="G226">
        <v>0</v>
      </c>
    </row>
    <row r="227" spans="1:7" hidden="1" x14ac:dyDescent="0.25">
      <c r="A227">
        <v>196</v>
      </c>
      <c r="B227" t="str">
        <f t="shared" si="3"/>
        <v>Victor Aguilar</v>
      </c>
      <c r="C227" s="224">
        <v>45902.804942129631</v>
      </c>
      <c r="D227">
        <v>1</v>
      </c>
      <c r="E227">
        <v>1</v>
      </c>
      <c r="F227">
        <v>1</v>
      </c>
      <c r="G227">
        <v>0</v>
      </c>
    </row>
    <row r="228" spans="1:7" hidden="1" x14ac:dyDescent="0.25">
      <c r="A228">
        <v>196</v>
      </c>
      <c r="B228" t="str">
        <f t="shared" si="3"/>
        <v>Victor Aguilar</v>
      </c>
      <c r="C228" s="224">
        <v>45903.343912037039</v>
      </c>
      <c r="D228">
        <v>1</v>
      </c>
      <c r="E228">
        <v>1</v>
      </c>
      <c r="F228">
        <v>1</v>
      </c>
      <c r="G228">
        <v>0</v>
      </c>
    </row>
    <row r="229" spans="1:7" hidden="1" x14ac:dyDescent="0.25">
      <c r="A229">
        <v>196</v>
      </c>
      <c r="B229" t="str">
        <f t="shared" si="3"/>
        <v>Victor Aguilar</v>
      </c>
      <c r="C229" s="224">
        <v>45903.858715277776</v>
      </c>
      <c r="D229">
        <v>1</v>
      </c>
      <c r="E229">
        <v>1</v>
      </c>
      <c r="F229">
        <v>1</v>
      </c>
      <c r="G229">
        <v>0</v>
      </c>
    </row>
    <row r="230" spans="1:7" hidden="1" x14ac:dyDescent="0.25">
      <c r="A230">
        <v>196</v>
      </c>
      <c r="B230" t="str">
        <f t="shared" si="3"/>
        <v>Victor Aguilar</v>
      </c>
      <c r="C230" s="224">
        <v>45904.353078703702</v>
      </c>
      <c r="D230">
        <v>1</v>
      </c>
      <c r="E230">
        <v>1</v>
      </c>
      <c r="F230">
        <v>1</v>
      </c>
      <c r="G230">
        <v>0</v>
      </c>
    </row>
    <row r="231" spans="1:7" hidden="1" x14ac:dyDescent="0.25">
      <c r="A231">
        <v>196</v>
      </c>
      <c r="B231" t="str">
        <f t="shared" si="3"/>
        <v>Victor Aguilar</v>
      </c>
      <c r="C231" s="224">
        <v>45904.859571759262</v>
      </c>
      <c r="D231">
        <v>1</v>
      </c>
      <c r="E231">
        <v>1</v>
      </c>
      <c r="F231">
        <v>1</v>
      </c>
      <c r="G231">
        <v>0</v>
      </c>
    </row>
    <row r="232" spans="1:7" hidden="1" x14ac:dyDescent="0.25">
      <c r="A232">
        <v>196</v>
      </c>
      <c r="B232" t="str">
        <f t="shared" si="3"/>
        <v>Victor Aguilar</v>
      </c>
      <c r="C232" s="224">
        <v>45905.34097222222</v>
      </c>
      <c r="D232">
        <v>1</v>
      </c>
      <c r="E232">
        <v>0</v>
      </c>
      <c r="F232">
        <v>1</v>
      </c>
      <c r="G232">
        <v>0</v>
      </c>
    </row>
    <row r="233" spans="1:7" hidden="1" x14ac:dyDescent="0.25">
      <c r="A233">
        <v>196</v>
      </c>
      <c r="B233" t="str">
        <f t="shared" si="3"/>
        <v>Victor Aguilar</v>
      </c>
      <c r="C233" s="224">
        <v>45906.383634259262</v>
      </c>
      <c r="D233">
        <v>1</v>
      </c>
      <c r="E233">
        <v>1</v>
      </c>
      <c r="F233">
        <v>1</v>
      </c>
      <c r="G233">
        <v>0</v>
      </c>
    </row>
    <row r="234" spans="1:7" hidden="1" x14ac:dyDescent="0.25">
      <c r="A234">
        <v>196</v>
      </c>
      <c r="B234" t="str">
        <f t="shared" si="3"/>
        <v>Victor Aguilar</v>
      </c>
      <c r="C234" s="224">
        <v>45908.353171296294</v>
      </c>
      <c r="D234">
        <v>1</v>
      </c>
      <c r="E234">
        <v>0</v>
      </c>
      <c r="F234">
        <v>1</v>
      </c>
      <c r="G234">
        <v>0</v>
      </c>
    </row>
    <row r="235" spans="1:7" hidden="1" x14ac:dyDescent="0.25">
      <c r="A235">
        <v>196</v>
      </c>
      <c r="B235" t="str">
        <f t="shared" si="3"/>
        <v>Victor Aguilar</v>
      </c>
      <c r="C235" s="224">
        <v>45908.890625</v>
      </c>
      <c r="D235">
        <v>1</v>
      </c>
      <c r="E235">
        <v>0</v>
      </c>
      <c r="F235">
        <v>1</v>
      </c>
      <c r="G235">
        <v>0</v>
      </c>
    </row>
    <row r="236" spans="1:7" hidden="1" x14ac:dyDescent="0.25">
      <c r="A236">
        <v>196</v>
      </c>
      <c r="B236" t="str">
        <f t="shared" si="3"/>
        <v>Victor Aguilar</v>
      </c>
      <c r="C236" s="224">
        <v>45909.359317129631</v>
      </c>
      <c r="D236">
        <v>1</v>
      </c>
      <c r="E236">
        <v>0</v>
      </c>
      <c r="F236">
        <v>1</v>
      </c>
      <c r="G236">
        <v>0</v>
      </c>
    </row>
    <row r="237" spans="1:7" hidden="1" x14ac:dyDescent="0.25">
      <c r="A237">
        <v>202</v>
      </c>
      <c r="B237" t="str">
        <f t="shared" si="3"/>
        <v>Imelda González</v>
      </c>
      <c r="C237" s="224">
        <v>45901.331099537034</v>
      </c>
      <c r="D237">
        <v>1</v>
      </c>
      <c r="E237">
        <v>1</v>
      </c>
      <c r="F237">
        <v>16</v>
      </c>
      <c r="G237">
        <v>0</v>
      </c>
    </row>
    <row r="238" spans="1:7" hidden="1" x14ac:dyDescent="0.25">
      <c r="A238">
        <v>202</v>
      </c>
      <c r="B238" t="str">
        <f t="shared" si="3"/>
        <v>Imelda González</v>
      </c>
      <c r="C238" s="224">
        <v>45902.316712962966</v>
      </c>
      <c r="D238">
        <v>1</v>
      </c>
      <c r="E238">
        <v>1</v>
      </c>
      <c r="F238">
        <v>16</v>
      </c>
      <c r="G238">
        <v>0</v>
      </c>
    </row>
    <row r="239" spans="1:7" hidden="1" x14ac:dyDescent="0.25">
      <c r="A239">
        <v>202</v>
      </c>
      <c r="B239" t="str">
        <f t="shared" si="3"/>
        <v>Imelda González</v>
      </c>
      <c r="C239" s="224">
        <v>45904.33116898148</v>
      </c>
      <c r="D239">
        <v>1</v>
      </c>
      <c r="E239">
        <v>1</v>
      </c>
      <c r="F239">
        <v>16</v>
      </c>
      <c r="G239">
        <v>0</v>
      </c>
    </row>
    <row r="240" spans="1:7" hidden="1" x14ac:dyDescent="0.25">
      <c r="A240">
        <v>202</v>
      </c>
      <c r="B240" t="str">
        <f t="shared" si="3"/>
        <v>Imelda González</v>
      </c>
      <c r="C240" s="224">
        <v>45905.324236111112</v>
      </c>
      <c r="D240">
        <v>1</v>
      </c>
      <c r="E240">
        <v>0</v>
      </c>
      <c r="F240">
        <v>16</v>
      </c>
      <c r="G240">
        <v>0</v>
      </c>
    </row>
    <row r="241" spans="1:7" hidden="1" x14ac:dyDescent="0.25">
      <c r="A241">
        <v>206</v>
      </c>
      <c r="B241" t="s">
        <v>345</v>
      </c>
      <c r="C241" s="224">
        <v>45901.347962962966</v>
      </c>
      <c r="D241">
        <v>1</v>
      </c>
      <c r="E241">
        <v>1</v>
      </c>
      <c r="F241">
        <v>1</v>
      </c>
      <c r="G241">
        <v>0</v>
      </c>
    </row>
    <row r="242" spans="1:7" hidden="1" x14ac:dyDescent="0.25">
      <c r="A242">
        <v>206</v>
      </c>
      <c r="B242" t="s">
        <v>345</v>
      </c>
      <c r="C242" s="224">
        <v>45902.349074074074</v>
      </c>
      <c r="D242">
        <v>1</v>
      </c>
      <c r="E242">
        <v>1</v>
      </c>
      <c r="F242">
        <v>1</v>
      </c>
      <c r="G242">
        <v>0</v>
      </c>
    </row>
    <row r="243" spans="1:7" hidden="1" x14ac:dyDescent="0.25">
      <c r="A243">
        <v>206</v>
      </c>
      <c r="B243" t="s">
        <v>345</v>
      </c>
      <c r="C243" s="224">
        <v>45903.345509259256</v>
      </c>
      <c r="D243">
        <v>1</v>
      </c>
      <c r="E243">
        <v>1</v>
      </c>
      <c r="F243">
        <v>1</v>
      </c>
      <c r="G243">
        <v>0</v>
      </c>
    </row>
    <row r="244" spans="1:7" hidden="1" x14ac:dyDescent="0.25">
      <c r="A244">
        <v>206</v>
      </c>
      <c r="B244" t="s">
        <v>345</v>
      </c>
      <c r="C244" s="224">
        <v>45903.810266203705</v>
      </c>
      <c r="D244">
        <v>1</v>
      </c>
      <c r="E244">
        <v>1</v>
      </c>
      <c r="F244">
        <v>1</v>
      </c>
      <c r="G244">
        <v>0</v>
      </c>
    </row>
    <row r="245" spans="1:7" hidden="1" x14ac:dyDescent="0.25">
      <c r="A245">
        <v>206</v>
      </c>
      <c r="B245" t="s">
        <v>345</v>
      </c>
      <c r="C245" s="224">
        <v>45904.338402777779</v>
      </c>
      <c r="D245">
        <v>1</v>
      </c>
      <c r="E245">
        <v>1</v>
      </c>
      <c r="F245">
        <v>1</v>
      </c>
      <c r="G245">
        <v>0</v>
      </c>
    </row>
    <row r="246" spans="1:7" hidden="1" x14ac:dyDescent="0.25">
      <c r="A246">
        <v>206</v>
      </c>
      <c r="B246" t="s">
        <v>345</v>
      </c>
      <c r="C246" s="224">
        <v>45904.819178240738</v>
      </c>
      <c r="D246">
        <v>1</v>
      </c>
      <c r="E246">
        <v>1</v>
      </c>
      <c r="F246">
        <v>1</v>
      </c>
      <c r="G246">
        <v>0</v>
      </c>
    </row>
    <row r="247" spans="1:7" hidden="1" x14ac:dyDescent="0.25">
      <c r="A247">
        <v>207</v>
      </c>
      <c r="B247" t="str">
        <f t="shared" si="3"/>
        <v>Luis Martin Villa</v>
      </c>
      <c r="C247" s="224">
        <v>45905.807303240741</v>
      </c>
      <c r="D247">
        <v>1</v>
      </c>
      <c r="E247">
        <v>0</v>
      </c>
      <c r="F247">
        <v>1</v>
      </c>
      <c r="G247">
        <v>0</v>
      </c>
    </row>
    <row r="248" spans="1:7" hidden="1" x14ac:dyDescent="0.25">
      <c r="A248">
        <v>207</v>
      </c>
      <c r="B248" t="str">
        <f t="shared" si="3"/>
        <v>Luis Martin Villa</v>
      </c>
      <c r="C248" s="224">
        <v>45908.294918981483</v>
      </c>
      <c r="D248">
        <v>1</v>
      </c>
      <c r="E248">
        <v>0</v>
      </c>
      <c r="F248">
        <v>1</v>
      </c>
      <c r="G248">
        <v>0</v>
      </c>
    </row>
    <row r="249" spans="1:7" hidden="1" x14ac:dyDescent="0.25">
      <c r="A249">
        <v>207</v>
      </c>
      <c r="B249" t="str">
        <f t="shared" si="3"/>
        <v>Luis Martin Villa</v>
      </c>
      <c r="C249" s="224">
        <v>45908.785717592589</v>
      </c>
      <c r="D249">
        <v>1</v>
      </c>
      <c r="E249">
        <v>0</v>
      </c>
      <c r="F249">
        <v>1</v>
      </c>
      <c r="G249">
        <v>0</v>
      </c>
    </row>
    <row r="250" spans="1:7" hidden="1" x14ac:dyDescent="0.25">
      <c r="A250">
        <v>207</v>
      </c>
      <c r="B250" t="str">
        <f t="shared" si="3"/>
        <v>Luis Martin Villa</v>
      </c>
      <c r="C250" s="224">
        <v>45909.323807870373</v>
      </c>
      <c r="D250">
        <v>1</v>
      </c>
      <c r="E250">
        <v>0</v>
      </c>
      <c r="F250">
        <v>1</v>
      </c>
      <c r="G250">
        <v>0</v>
      </c>
    </row>
    <row r="251" spans="1:7" hidden="1" x14ac:dyDescent="0.25">
      <c r="A251">
        <v>7</v>
      </c>
      <c r="C251" s="224">
        <v>45910.337847222225</v>
      </c>
      <c r="D251">
        <v>1</v>
      </c>
      <c r="E251">
        <v>1</v>
      </c>
      <c r="F251">
        <v>1</v>
      </c>
      <c r="G251">
        <v>0</v>
      </c>
    </row>
    <row r="252" spans="1:7" hidden="1" x14ac:dyDescent="0.25">
      <c r="A252">
        <v>11</v>
      </c>
      <c r="C252" s="224">
        <v>45909.841331018521</v>
      </c>
      <c r="D252">
        <v>1</v>
      </c>
      <c r="E252">
        <v>1</v>
      </c>
      <c r="F252">
        <v>1</v>
      </c>
      <c r="G252">
        <v>0</v>
      </c>
    </row>
    <row r="253" spans="1:7" hidden="1" x14ac:dyDescent="0.25">
      <c r="A253">
        <v>11</v>
      </c>
      <c r="C253" s="224">
        <v>45910.769988425927</v>
      </c>
      <c r="D253">
        <v>1</v>
      </c>
      <c r="E253">
        <v>1</v>
      </c>
      <c r="F253">
        <v>1</v>
      </c>
      <c r="G253">
        <v>0</v>
      </c>
    </row>
    <row r="254" spans="1:7" hidden="1" x14ac:dyDescent="0.25">
      <c r="A254">
        <v>11</v>
      </c>
      <c r="C254" s="224">
        <v>45911.300671296296</v>
      </c>
      <c r="D254">
        <v>1</v>
      </c>
      <c r="E254">
        <v>1</v>
      </c>
      <c r="F254">
        <v>1</v>
      </c>
      <c r="G254">
        <v>0</v>
      </c>
    </row>
    <row r="255" spans="1:7" hidden="1" x14ac:dyDescent="0.25">
      <c r="A255">
        <v>15</v>
      </c>
      <c r="B255" t="str">
        <f t="shared" ref="B255:B258" si="4">VLOOKUP(A255,$K$1:$L$21,2,0)</f>
        <v>José Ventura Mata</v>
      </c>
      <c r="C255" s="224">
        <v>45909.854131944441</v>
      </c>
      <c r="D255">
        <v>1</v>
      </c>
      <c r="E255">
        <v>1</v>
      </c>
      <c r="F255">
        <v>1</v>
      </c>
      <c r="G255">
        <v>0</v>
      </c>
    </row>
    <row r="256" spans="1:7" hidden="1" x14ac:dyDescent="0.25">
      <c r="A256">
        <v>15</v>
      </c>
      <c r="B256" t="str">
        <f t="shared" si="4"/>
        <v>José Ventura Mata</v>
      </c>
      <c r="C256" s="224">
        <v>45910.303726851853</v>
      </c>
      <c r="D256">
        <v>1</v>
      </c>
      <c r="E256">
        <v>1</v>
      </c>
      <c r="F256">
        <v>1</v>
      </c>
      <c r="G256">
        <v>0</v>
      </c>
    </row>
    <row r="257" spans="1:7" hidden="1" x14ac:dyDescent="0.25">
      <c r="A257">
        <v>15</v>
      </c>
      <c r="B257" t="str">
        <f t="shared" si="4"/>
        <v>José Ventura Mata</v>
      </c>
      <c r="C257" s="224">
        <v>45910.810486111113</v>
      </c>
      <c r="D257">
        <v>1</v>
      </c>
      <c r="E257">
        <v>1</v>
      </c>
      <c r="F257">
        <v>1</v>
      </c>
      <c r="G257">
        <v>0</v>
      </c>
    </row>
    <row r="258" spans="1:7" hidden="1" x14ac:dyDescent="0.25">
      <c r="A258">
        <v>15</v>
      </c>
      <c r="B258" t="str">
        <f t="shared" si="4"/>
        <v>José Ventura Mata</v>
      </c>
      <c r="C258" s="224">
        <v>45911.300011574072</v>
      </c>
      <c r="D258">
        <v>1</v>
      </c>
      <c r="E258">
        <v>1</v>
      </c>
      <c r="F258">
        <v>1</v>
      </c>
      <c r="G258">
        <v>0</v>
      </c>
    </row>
    <row r="259" spans="1:7" hidden="1" x14ac:dyDescent="0.25">
      <c r="A259">
        <v>22</v>
      </c>
      <c r="C259" s="224">
        <v>45909.750532407408</v>
      </c>
      <c r="D259">
        <v>1</v>
      </c>
      <c r="E259">
        <v>0</v>
      </c>
      <c r="F259">
        <v>1</v>
      </c>
      <c r="G259">
        <v>0</v>
      </c>
    </row>
    <row r="260" spans="1:7" hidden="1" x14ac:dyDescent="0.25">
      <c r="A260">
        <v>22</v>
      </c>
      <c r="C260" s="224">
        <v>45910.379641203705</v>
      </c>
      <c r="D260">
        <v>1</v>
      </c>
      <c r="E260">
        <v>1</v>
      </c>
      <c r="F260">
        <v>1</v>
      </c>
      <c r="G260">
        <v>0</v>
      </c>
    </row>
    <row r="261" spans="1:7" hidden="1" x14ac:dyDescent="0.25">
      <c r="A261">
        <v>22</v>
      </c>
      <c r="C261" s="224">
        <v>45910.750937500001</v>
      </c>
      <c r="D261">
        <v>1</v>
      </c>
      <c r="E261">
        <v>1</v>
      </c>
      <c r="F261">
        <v>1</v>
      </c>
      <c r="G261">
        <v>0</v>
      </c>
    </row>
    <row r="262" spans="1:7" hidden="1" x14ac:dyDescent="0.25">
      <c r="A262">
        <v>47</v>
      </c>
      <c r="C262" s="224">
        <v>45909.778009259258</v>
      </c>
      <c r="D262">
        <v>1</v>
      </c>
      <c r="E262">
        <v>0</v>
      </c>
      <c r="F262">
        <v>1</v>
      </c>
      <c r="G262">
        <v>0</v>
      </c>
    </row>
    <row r="263" spans="1:7" hidden="1" x14ac:dyDescent="0.25">
      <c r="A263">
        <v>47</v>
      </c>
      <c r="C263" s="224">
        <v>45910.378993055558</v>
      </c>
      <c r="D263">
        <v>1</v>
      </c>
      <c r="E263">
        <v>1</v>
      </c>
      <c r="F263">
        <v>1</v>
      </c>
      <c r="G263">
        <v>0</v>
      </c>
    </row>
    <row r="264" spans="1:7" hidden="1" x14ac:dyDescent="0.25">
      <c r="A264">
        <v>47</v>
      </c>
      <c r="C264" s="224">
        <v>45911.376793981479</v>
      </c>
      <c r="D264">
        <v>1</v>
      </c>
      <c r="E264">
        <v>1</v>
      </c>
      <c r="F264">
        <v>1</v>
      </c>
      <c r="G264">
        <v>0</v>
      </c>
    </row>
    <row r="265" spans="1:7" hidden="1" x14ac:dyDescent="0.25">
      <c r="A265">
        <v>50</v>
      </c>
      <c r="C265" s="224">
        <v>45909.201550925929</v>
      </c>
      <c r="D265">
        <v>1</v>
      </c>
      <c r="E265">
        <v>0</v>
      </c>
      <c r="F265">
        <v>16</v>
      </c>
      <c r="G265">
        <v>0</v>
      </c>
    </row>
    <row r="266" spans="1:7" hidden="1" x14ac:dyDescent="0.25">
      <c r="A266">
        <v>50</v>
      </c>
      <c r="C266" s="224">
        <v>45909.963379629633</v>
      </c>
      <c r="D266">
        <v>1</v>
      </c>
      <c r="E266">
        <v>1</v>
      </c>
      <c r="F266">
        <v>16</v>
      </c>
      <c r="G266">
        <v>0</v>
      </c>
    </row>
    <row r="267" spans="1:7" hidden="1" x14ac:dyDescent="0.25">
      <c r="A267">
        <v>50</v>
      </c>
      <c r="C267" s="224">
        <v>45910.215289351851</v>
      </c>
      <c r="D267">
        <v>1</v>
      </c>
      <c r="E267">
        <v>1</v>
      </c>
      <c r="F267">
        <v>16</v>
      </c>
      <c r="G267">
        <v>0</v>
      </c>
    </row>
    <row r="268" spans="1:7" hidden="1" x14ac:dyDescent="0.25">
      <c r="A268">
        <v>50</v>
      </c>
      <c r="C268" s="224">
        <v>45910.972812499997</v>
      </c>
      <c r="D268">
        <v>1</v>
      </c>
      <c r="E268">
        <v>1</v>
      </c>
      <c r="F268">
        <v>16</v>
      </c>
      <c r="G268">
        <v>0</v>
      </c>
    </row>
    <row r="269" spans="1:7" hidden="1" x14ac:dyDescent="0.25">
      <c r="A269">
        <v>50</v>
      </c>
      <c r="C269" s="224">
        <v>45911.208298611113</v>
      </c>
      <c r="D269">
        <v>1</v>
      </c>
      <c r="E269">
        <v>1</v>
      </c>
      <c r="F269">
        <v>16</v>
      </c>
      <c r="G269">
        <v>0</v>
      </c>
    </row>
    <row r="270" spans="1:7" hidden="1" x14ac:dyDescent="0.25">
      <c r="A270">
        <v>52</v>
      </c>
      <c r="C270" s="224">
        <v>45909.410219907404</v>
      </c>
      <c r="D270">
        <v>1</v>
      </c>
      <c r="E270">
        <v>0</v>
      </c>
      <c r="F270">
        <v>1</v>
      </c>
      <c r="G270">
        <v>0</v>
      </c>
    </row>
    <row r="271" spans="1:7" hidden="1" x14ac:dyDescent="0.25">
      <c r="A271">
        <v>52</v>
      </c>
      <c r="C271" s="224">
        <v>45909.790324074071</v>
      </c>
      <c r="D271">
        <v>1</v>
      </c>
      <c r="E271">
        <v>1</v>
      </c>
      <c r="F271">
        <v>1</v>
      </c>
      <c r="G271">
        <v>0</v>
      </c>
    </row>
    <row r="272" spans="1:7" hidden="1" x14ac:dyDescent="0.25">
      <c r="A272">
        <v>52</v>
      </c>
      <c r="C272" s="224">
        <v>45910.328981481478</v>
      </c>
      <c r="D272">
        <v>1</v>
      </c>
      <c r="E272">
        <v>1</v>
      </c>
      <c r="F272">
        <v>1</v>
      </c>
      <c r="G272">
        <v>0</v>
      </c>
    </row>
    <row r="273" spans="1:7" hidden="1" x14ac:dyDescent="0.25">
      <c r="A273">
        <v>52</v>
      </c>
      <c r="C273" s="224">
        <v>45910.698333333334</v>
      </c>
      <c r="D273">
        <v>1</v>
      </c>
      <c r="E273">
        <v>1</v>
      </c>
      <c r="F273">
        <v>1</v>
      </c>
      <c r="G273">
        <v>0</v>
      </c>
    </row>
    <row r="274" spans="1:7" hidden="1" x14ac:dyDescent="0.25">
      <c r="A274">
        <v>52</v>
      </c>
      <c r="C274" s="224">
        <v>45911.354618055557</v>
      </c>
      <c r="D274">
        <v>1</v>
      </c>
      <c r="E274">
        <v>1</v>
      </c>
      <c r="F274">
        <v>1</v>
      </c>
      <c r="G274">
        <v>0</v>
      </c>
    </row>
    <row r="275" spans="1:7" hidden="1" x14ac:dyDescent="0.25">
      <c r="A275">
        <v>120</v>
      </c>
      <c r="B275" t="s">
        <v>337</v>
      </c>
      <c r="C275" s="224">
        <v>45909.750937500001</v>
      </c>
      <c r="D275">
        <v>1</v>
      </c>
      <c r="E275">
        <v>0</v>
      </c>
      <c r="F275">
        <v>1</v>
      </c>
      <c r="G275">
        <v>0</v>
      </c>
    </row>
    <row r="276" spans="1:7" hidden="1" x14ac:dyDescent="0.25">
      <c r="A276">
        <v>120</v>
      </c>
      <c r="B276" t="s">
        <v>337</v>
      </c>
      <c r="C276" s="224">
        <v>45910.298587962963</v>
      </c>
      <c r="D276">
        <v>1</v>
      </c>
      <c r="E276">
        <v>1</v>
      </c>
      <c r="F276">
        <v>1</v>
      </c>
      <c r="G276">
        <v>0</v>
      </c>
    </row>
    <row r="277" spans="1:7" hidden="1" x14ac:dyDescent="0.25">
      <c r="A277">
        <v>120</v>
      </c>
      <c r="B277" t="s">
        <v>337</v>
      </c>
      <c r="C277" s="224">
        <v>45910.7502662037</v>
      </c>
      <c r="D277">
        <v>1</v>
      </c>
      <c r="E277">
        <v>1</v>
      </c>
      <c r="F277">
        <v>1</v>
      </c>
      <c r="G277">
        <v>0</v>
      </c>
    </row>
    <row r="278" spans="1:7" hidden="1" x14ac:dyDescent="0.25">
      <c r="A278">
        <v>120</v>
      </c>
      <c r="B278" t="s">
        <v>337</v>
      </c>
      <c r="C278" s="224">
        <v>45911.280960648146</v>
      </c>
      <c r="D278">
        <v>1</v>
      </c>
      <c r="E278">
        <v>1</v>
      </c>
      <c r="F278">
        <v>1</v>
      </c>
      <c r="G278">
        <v>0</v>
      </c>
    </row>
    <row r="279" spans="1:7" hidden="1" x14ac:dyDescent="0.25">
      <c r="A279">
        <v>125</v>
      </c>
      <c r="C279" s="224">
        <v>45909.368344907409</v>
      </c>
      <c r="D279">
        <v>1</v>
      </c>
      <c r="E279">
        <v>0</v>
      </c>
      <c r="F279">
        <v>1</v>
      </c>
      <c r="G279">
        <v>0</v>
      </c>
    </row>
    <row r="280" spans="1:7" hidden="1" x14ac:dyDescent="0.25">
      <c r="A280">
        <v>125</v>
      </c>
      <c r="C280" s="224">
        <v>45909.684930555559</v>
      </c>
      <c r="D280">
        <v>1</v>
      </c>
      <c r="E280">
        <v>0</v>
      </c>
      <c r="F280">
        <v>1</v>
      </c>
      <c r="G280">
        <v>0</v>
      </c>
    </row>
    <row r="281" spans="1:7" hidden="1" x14ac:dyDescent="0.25">
      <c r="A281">
        <v>125</v>
      </c>
      <c r="C281" s="224">
        <v>45910.381099537037</v>
      </c>
      <c r="D281">
        <v>1</v>
      </c>
      <c r="E281">
        <v>1</v>
      </c>
      <c r="F281">
        <v>1</v>
      </c>
      <c r="G281">
        <v>0</v>
      </c>
    </row>
    <row r="282" spans="1:7" hidden="1" x14ac:dyDescent="0.25">
      <c r="A282">
        <v>139</v>
      </c>
      <c r="B282" t="s">
        <v>338</v>
      </c>
      <c r="C282" s="224">
        <v>45910.294548611113</v>
      </c>
      <c r="D282">
        <v>1</v>
      </c>
      <c r="E282">
        <v>1</v>
      </c>
      <c r="F282">
        <v>1</v>
      </c>
      <c r="G282">
        <v>0</v>
      </c>
    </row>
    <row r="283" spans="1:7" hidden="1" x14ac:dyDescent="0.25">
      <c r="A283">
        <v>139</v>
      </c>
      <c r="B283" t="s">
        <v>338</v>
      </c>
      <c r="C283" s="224">
        <v>45910.835277777776</v>
      </c>
      <c r="D283">
        <v>1</v>
      </c>
      <c r="E283">
        <v>1</v>
      </c>
      <c r="F283">
        <v>1</v>
      </c>
      <c r="G283">
        <v>0</v>
      </c>
    </row>
    <row r="284" spans="1:7" hidden="1" x14ac:dyDescent="0.25">
      <c r="A284">
        <v>139</v>
      </c>
      <c r="B284" t="s">
        <v>338</v>
      </c>
      <c r="C284" s="224">
        <v>45911.274525462963</v>
      </c>
      <c r="D284">
        <v>1</v>
      </c>
      <c r="E284">
        <v>0</v>
      </c>
      <c r="F284">
        <v>1</v>
      </c>
      <c r="G284">
        <v>0</v>
      </c>
    </row>
    <row r="285" spans="1:7" hidden="1" x14ac:dyDescent="0.25">
      <c r="A285">
        <v>159</v>
      </c>
      <c r="C285" s="224">
        <v>45909.375625000001</v>
      </c>
      <c r="D285">
        <v>1</v>
      </c>
      <c r="E285">
        <v>0</v>
      </c>
      <c r="F285">
        <v>1</v>
      </c>
      <c r="G285">
        <v>0</v>
      </c>
    </row>
    <row r="286" spans="1:7" hidden="1" x14ac:dyDescent="0.25">
      <c r="A286">
        <v>159</v>
      </c>
      <c r="C286" s="224">
        <v>45909.754259259258</v>
      </c>
      <c r="D286">
        <v>1</v>
      </c>
      <c r="E286">
        <v>0</v>
      </c>
      <c r="F286">
        <v>1</v>
      </c>
      <c r="G286">
        <v>0</v>
      </c>
    </row>
    <row r="287" spans="1:7" hidden="1" x14ac:dyDescent="0.25">
      <c r="A287">
        <v>159</v>
      </c>
      <c r="C287" s="224">
        <v>45910.378923611112</v>
      </c>
      <c r="D287">
        <v>1</v>
      </c>
      <c r="E287">
        <v>1</v>
      </c>
      <c r="F287">
        <v>1</v>
      </c>
      <c r="G287">
        <v>0</v>
      </c>
    </row>
    <row r="288" spans="1:7" hidden="1" x14ac:dyDescent="0.25">
      <c r="A288">
        <v>159</v>
      </c>
      <c r="C288" s="224">
        <v>45910.750983796293</v>
      </c>
      <c r="D288">
        <v>1</v>
      </c>
      <c r="E288">
        <v>1</v>
      </c>
      <c r="F288">
        <v>1</v>
      </c>
      <c r="G288">
        <v>0</v>
      </c>
    </row>
    <row r="289" spans="1:7" hidden="1" x14ac:dyDescent="0.25">
      <c r="A289">
        <v>180</v>
      </c>
      <c r="B289" t="s">
        <v>340</v>
      </c>
      <c r="C289" s="224">
        <v>45909.751782407409</v>
      </c>
      <c r="D289">
        <v>1</v>
      </c>
      <c r="E289">
        <v>0</v>
      </c>
      <c r="F289">
        <v>1</v>
      </c>
      <c r="G289">
        <v>0</v>
      </c>
    </row>
    <row r="290" spans="1:7" hidden="1" x14ac:dyDescent="0.25">
      <c r="A290">
        <v>180</v>
      </c>
      <c r="B290" t="s">
        <v>340</v>
      </c>
      <c r="C290" s="224">
        <v>45910.300659722219</v>
      </c>
      <c r="D290">
        <v>1</v>
      </c>
      <c r="E290">
        <v>1</v>
      </c>
      <c r="F290">
        <v>1</v>
      </c>
      <c r="G290">
        <v>0</v>
      </c>
    </row>
    <row r="291" spans="1:7" hidden="1" x14ac:dyDescent="0.25">
      <c r="A291">
        <v>180</v>
      </c>
      <c r="B291" t="s">
        <v>340</v>
      </c>
      <c r="C291" s="224">
        <v>45910.750358796293</v>
      </c>
      <c r="D291">
        <v>1</v>
      </c>
      <c r="E291">
        <v>1</v>
      </c>
      <c r="F291">
        <v>1</v>
      </c>
      <c r="G291">
        <v>0</v>
      </c>
    </row>
    <row r="292" spans="1:7" hidden="1" x14ac:dyDescent="0.25">
      <c r="A292">
        <v>180</v>
      </c>
      <c r="B292" t="s">
        <v>340</v>
      </c>
      <c r="C292" s="224">
        <v>45911.295752314814</v>
      </c>
      <c r="D292">
        <v>1</v>
      </c>
      <c r="E292">
        <v>1</v>
      </c>
      <c r="F292">
        <v>16</v>
      </c>
      <c r="G292">
        <v>0</v>
      </c>
    </row>
    <row r="293" spans="1:7" hidden="1" x14ac:dyDescent="0.25">
      <c r="A293">
        <v>184</v>
      </c>
      <c r="B293" t="str">
        <f t="shared" ref="B293:B297" si="5">VLOOKUP(A293,$K$1:$L$21,2,0)</f>
        <v>Josue Tejeda Hernández</v>
      </c>
      <c r="C293" s="224">
        <v>45909.7893287037</v>
      </c>
      <c r="D293">
        <v>1</v>
      </c>
      <c r="E293">
        <v>1</v>
      </c>
      <c r="F293">
        <v>1</v>
      </c>
      <c r="G293">
        <v>0</v>
      </c>
    </row>
    <row r="294" spans="1:7" hidden="1" x14ac:dyDescent="0.25">
      <c r="A294">
        <v>184</v>
      </c>
      <c r="B294" t="str">
        <f t="shared" si="5"/>
        <v>Josue Tejeda Hernández</v>
      </c>
      <c r="C294" s="224">
        <v>45910.289467592593</v>
      </c>
      <c r="D294">
        <v>1</v>
      </c>
      <c r="E294">
        <v>0</v>
      </c>
      <c r="F294">
        <v>1</v>
      </c>
      <c r="G294">
        <v>0</v>
      </c>
    </row>
    <row r="295" spans="1:7" hidden="1" x14ac:dyDescent="0.25">
      <c r="A295">
        <v>184</v>
      </c>
      <c r="B295" t="str">
        <f t="shared" si="5"/>
        <v>Josue Tejeda Hernández</v>
      </c>
      <c r="C295" s="224">
        <v>45910.812719907408</v>
      </c>
      <c r="D295">
        <v>1</v>
      </c>
      <c r="E295">
        <v>1</v>
      </c>
      <c r="F295">
        <v>1</v>
      </c>
      <c r="G295">
        <v>0</v>
      </c>
    </row>
    <row r="296" spans="1:7" hidden="1" x14ac:dyDescent="0.25">
      <c r="A296">
        <v>184</v>
      </c>
      <c r="B296" t="str">
        <f t="shared" si="5"/>
        <v>Josue Tejeda Hernández</v>
      </c>
      <c r="C296" s="224">
        <v>45910.8127662037</v>
      </c>
      <c r="D296">
        <v>1</v>
      </c>
      <c r="E296">
        <v>1</v>
      </c>
      <c r="F296">
        <v>1</v>
      </c>
      <c r="G296">
        <v>0</v>
      </c>
    </row>
    <row r="297" spans="1:7" hidden="1" x14ac:dyDescent="0.25">
      <c r="A297">
        <v>184</v>
      </c>
      <c r="B297" t="str">
        <f t="shared" si="5"/>
        <v>Josue Tejeda Hernández</v>
      </c>
      <c r="C297" s="224">
        <v>45911.274351851855</v>
      </c>
      <c r="D297">
        <v>1</v>
      </c>
      <c r="E297">
        <v>0</v>
      </c>
      <c r="F297">
        <v>1</v>
      </c>
      <c r="G297">
        <v>0</v>
      </c>
    </row>
    <row r="298" spans="1:7" x14ac:dyDescent="0.25">
      <c r="A298">
        <v>186</v>
      </c>
      <c r="B298" t="s">
        <v>344</v>
      </c>
      <c r="C298" s="224">
        <v>45909.803148148145</v>
      </c>
      <c r="D298">
        <v>1</v>
      </c>
      <c r="E298">
        <v>1</v>
      </c>
      <c r="F298">
        <v>1</v>
      </c>
      <c r="G298">
        <v>0</v>
      </c>
    </row>
    <row r="299" spans="1:7" x14ac:dyDescent="0.25">
      <c r="A299">
        <v>186</v>
      </c>
      <c r="B299" t="s">
        <v>344</v>
      </c>
      <c r="C299" s="224">
        <v>45910.300324074073</v>
      </c>
      <c r="D299">
        <v>1</v>
      </c>
      <c r="E299">
        <v>1</v>
      </c>
      <c r="F299">
        <v>1</v>
      </c>
      <c r="G299">
        <v>0</v>
      </c>
    </row>
    <row r="300" spans="1:7" x14ac:dyDescent="0.25">
      <c r="A300">
        <v>186</v>
      </c>
      <c r="B300" t="s">
        <v>344</v>
      </c>
      <c r="C300" s="224">
        <v>45910.754432870373</v>
      </c>
      <c r="D300">
        <v>1</v>
      </c>
      <c r="E300">
        <v>1</v>
      </c>
      <c r="F300">
        <v>1</v>
      </c>
      <c r="G300">
        <v>0</v>
      </c>
    </row>
    <row r="301" spans="1:7" x14ac:dyDescent="0.25">
      <c r="A301">
        <v>186</v>
      </c>
      <c r="B301" t="s">
        <v>344</v>
      </c>
      <c r="C301" s="224">
        <v>45911.294942129629</v>
      </c>
      <c r="D301">
        <v>1</v>
      </c>
      <c r="E301">
        <v>1</v>
      </c>
      <c r="F301">
        <v>1</v>
      </c>
      <c r="G301">
        <v>0</v>
      </c>
    </row>
    <row r="302" spans="1:7" hidden="1" x14ac:dyDescent="0.25">
      <c r="A302">
        <v>194</v>
      </c>
      <c r="C302" s="224">
        <v>45909.33666666667</v>
      </c>
      <c r="D302">
        <v>1</v>
      </c>
      <c r="E302">
        <v>0</v>
      </c>
      <c r="F302">
        <v>1</v>
      </c>
      <c r="G302">
        <v>0</v>
      </c>
    </row>
    <row r="303" spans="1:7" hidden="1" x14ac:dyDescent="0.25">
      <c r="A303">
        <v>194</v>
      </c>
      <c r="C303" s="224">
        <v>45909.822905092595</v>
      </c>
      <c r="D303">
        <v>1</v>
      </c>
      <c r="E303">
        <v>1</v>
      </c>
      <c r="F303">
        <v>1</v>
      </c>
      <c r="G303">
        <v>0</v>
      </c>
    </row>
    <row r="304" spans="1:7" hidden="1" x14ac:dyDescent="0.25">
      <c r="A304">
        <v>194</v>
      </c>
      <c r="C304" s="224">
        <v>45910.332453703704</v>
      </c>
      <c r="D304">
        <v>1</v>
      </c>
      <c r="E304">
        <v>1</v>
      </c>
      <c r="F304">
        <v>1</v>
      </c>
      <c r="G304">
        <v>0</v>
      </c>
    </row>
    <row r="305" spans="1:7" hidden="1" x14ac:dyDescent="0.25">
      <c r="A305">
        <v>194</v>
      </c>
      <c r="C305" s="224">
        <v>45910.787627314814</v>
      </c>
      <c r="D305">
        <v>1</v>
      </c>
      <c r="E305">
        <v>1</v>
      </c>
      <c r="F305">
        <v>1</v>
      </c>
      <c r="G305">
        <v>0</v>
      </c>
    </row>
    <row r="306" spans="1:7" hidden="1" x14ac:dyDescent="0.25">
      <c r="A306">
        <v>194</v>
      </c>
      <c r="C306" s="224">
        <v>45911.329930555556</v>
      </c>
      <c r="D306">
        <v>1</v>
      </c>
      <c r="E306">
        <v>1</v>
      </c>
      <c r="F306">
        <v>1</v>
      </c>
      <c r="G306">
        <v>0</v>
      </c>
    </row>
    <row r="307" spans="1:7" hidden="1" x14ac:dyDescent="0.25">
      <c r="A307">
        <v>195</v>
      </c>
      <c r="B307" t="str">
        <f t="shared" ref="B307:B309" si="6">VLOOKUP(A307,$K$1:$L$21,2,0)</f>
        <v>Jonathan Velazquez</v>
      </c>
      <c r="C307" s="224">
        <v>45909.796932870369</v>
      </c>
      <c r="D307">
        <v>1</v>
      </c>
      <c r="E307">
        <v>1</v>
      </c>
      <c r="F307">
        <v>1</v>
      </c>
      <c r="G307">
        <v>0</v>
      </c>
    </row>
    <row r="308" spans="1:7" hidden="1" x14ac:dyDescent="0.25">
      <c r="A308">
        <v>195</v>
      </c>
      <c r="B308" t="str">
        <f t="shared" si="6"/>
        <v>Jonathan Velazquez</v>
      </c>
      <c r="C308" s="224">
        <v>45910.294918981483</v>
      </c>
      <c r="D308">
        <v>1</v>
      </c>
      <c r="E308">
        <v>1</v>
      </c>
      <c r="F308">
        <v>1</v>
      </c>
      <c r="G308">
        <v>0</v>
      </c>
    </row>
    <row r="309" spans="1:7" hidden="1" x14ac:dyDescent="0.25">
      <c r="A309">
        <v>195</v>
      </c>
      <c r="B309" t="str">
        <f t="shared" si="6"/>
        <v>Jonathan Velazquez</v>
      </c>
      <c r="C309" s="224">
        <v>45910.76358796296</v>
      </c>
      <c r="D309">
        <v>1</v>
      </c>
      <c r="E309">
        <v>1</v>
      </c>
      <c r="F309">
        <v>1</v>
      </c>
      <c r="G309">
        <v>0</v>
      </c>
    </row>
    <row r="310" spans="1:7" hidden="1" x14ac:dyDescent="0.25">
      <c r="A310">
        <v>196</v>
      </c>
      <c r="C310" s="224">
        <v>45909.359317129631</v>
      </c>
      <c r="D310">
        <v>1</v>
      </c>
      <c r="E310">
        <v>0</v>
      </c>
      <c r="F310">
        <v>1</v>
      </c>
      <c r="G310">
        <v>0</v>
      </c>
    </row>
    <row r="311" spans="1:7" hidden="1" x14ac:dyDescent="0.25">
      <c r="A311">
        <v>196</v>
      </c>
      <c r="C311" s="224">
        <v>45909.913912037038</v>
      </c>
      <c r="D311">
        <v>1</v>
      </c>
      <c r="E311">
        <v>1</v>
      </c>
      <c r="F311">
        <v>1</v>
      </c>
      <c r="G311">
        <v>0</v>
      </c>
    </row>
    <row r="312" spans="1:7" hidden="1" x14ac:dyDescent="0.25">
      <c r="A312">
        <v>196</v>
      </c>
      <c r="C312" s="224">
        <v>45910.358148148145</v>
      </c>
      <c r="D312">
        <v>1</v>
      </c>
      <c r="E312">
        <v>1</v>
      </c>
      <c r="F312">
        <v>1</v>
      </c>
      <c r="G312">
        <v>0</v>
      </c>
    </row>
    <row r="313" spans="1:7" hidden="1" x14ac:dyDescent="0.25">
      <c r="A313">
        <v>196</v>
      </c>
      <c r="C313" s="224">
        <v>45910.813321759262</v>
      </c>
      <c r="D313">
        <v>1</v>
      </c>
      <c r="E313">
        <v>1</v>
      </c>
      <c r="F313">
        <v>1</v>
      </c>
      <c r="G313">
        <v>0</v>
      </c>
    </row>
    <row r="314" spans="1:7" hidden="1" x14ac:dyDescent="0.25">
      <c r="A314">
        <v>196</v>
      </c>
      <c r="C314" s="224">
        <v>45911.358796296299</v>
      </c>
      <c r="D314">
        <v>1</v>
      </c>
      <c r="E314">
        <v>1</v>
      </c>
      <c r="F314">
        <v>1</v>
      </c>
      <c r="G314">
        <v>0</v>
      </c>
    </row>
    <row r="315" spans="1:7" hidden="1" x14ac:dyDescent="0.25">
      <c r="A315">
        <v>207</v>
      </c>
      <c r="B315" t="str">
        <f t="shared" ref="B315:B317" si="7">VLOOKUP(A315,$K$1:$L$21,2,0)</f>
        <v>Luis Martin Villa</v>
      </c>
      <c r="C315" s="224">
        <v>45910.304097222222</v>
      </c>
      <c r="D315">
        <v>1</v>
      </c>
      <c r="E315">
        <v>1</v>
      </c>
      <c r="F315">
        <v>1</v>
      </c>
      <c r="G315">
        <v>0</v>
      </c>
    </row>
    <row r="316" spans="1:7" hidden="1" x14ac:dyDescent="0.25">
      <c r="A316">
        <v>207</v>
      </c>
      <c r="B316" t="str">
        <f t="shared" si="7"/>
        <v>Luis Martin Villa</v>
      </c>
      <c r="C316" s="224">
        <v>45910.810706018521</v>
      </c>
      <c r="D316">
        <v>1</v>
      </c>
      <c r="E316">
        <v>1</v>
      </c>
      <c r="F316">
        <v>1</v>
      </c>
      <c r="G316">
        <v>0</v>
      </c>
    </row>
    <row r="317" spans="1:7" hidden="1" x14ac:dyDescent="0.25">
      <c r="A317">
        <v>207</v>
      </c>
      <c r="B317" t="str">
        <f t="shared" si="7"/>
        <v>Luis Martin Villa</v>
      </c>
      <c r="C317" s="224">
        <v>45911.300312500003</v>
      </c>
      <c r="D317">
        <v>1</v>
      </c>
      <c r="E317">
        <v>1</v>
      </c>
      <c r="F317">
        <v>1</v>
      </c>
      <c r="G317">
        <v>0</v>
      </c>
    </row>
  </sheetData>
  <autoFilter ref="A1:G317" xr:uid="{7C675C80-DA91-4E59-99B5-B339C951B375}">
    <filterColumn colId="0">
      <filters>
        <filter val="186"/>
      </filters>
    </filterColumn>
  </autoFilter>
  <sortState xmlns:xlrd2="http://schemas.microsoft.com/office/spreadsheetml/2017/richdata2" ref="A251:G317">
    <sortCondition ref="A251:A317"/>
  </sortState>
  <mergeCells count="7">
    <mergeCell ref="AA2:AB2"/>
    <mergeCell ref="O2:P2"/>
    <mergeCell ref="Q2:R2"/>
    <mergeCell ref="S2:T2"/>
    <mergeCell ref="U2:V2"/>
    <mergeCell ref="W2:X2"/>
    <mergeCell ref="Y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Hoja6</vt:lpstr>
      <vt:lpstr>Hoja5</vt:lpstr>
      <vt:lpstr>Hoja3</vt:lpstr>
      <vt:lpstr>Hoja4</vt:lpstr>
      <vt:lpstr>Hoja1</vt:lpstr>
      <vt:lpstr>Hoja2</vt:lpstr>
      <vt:lpstr>NOMINA PLANTA ECOSEPTIC</vt:lpstr>
      <vt:lpstr> EXTRAS OP</vt:lpstr>
      <vt:lpstr>Hoja1 (3)</vt:lpstr>
      <vt:lpstr>NOMINA BARRIDO-MTTO CLARIOS</vt:lpstr>
      <vt:lpstr>EXTRAS</vt:lpstr>
      <vt:lpstr>NOMINA MTTO DE EDIFICIO CLARIOS</vt:lpstr>
      <vt:lpstr>'NOMINA BARRIDO-MTTO CLARIOS'!Área_de_impresión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Administracion</cp:lastModifiedBy>
  <cp:lastPrinted>2025-05-13T23:01:42Z</cp:lastPrinted>
  <dcterms:created xsi:type="dcterms:W3CDTF">2025-01-09T15:42:43Z</dcterms:created>
  <dcterms:modified xsi:type="dcterms:W3CDTF">2025-09-11T21:54:49Z</dcterms:modified>
</cp:coreProperties>
</file>